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825" windowHeight="8070" activeTab="4"/>
  </bookViews>
  <sheets>
    <sheet name="Moshtarakin" sheetId="1" r:id="rId1"/>
    <sheet name="Foroush" sheetId="2" r:id="rId2"/>
    <sheet name="Bar" sheetId="3" r:id="rId3"/>
    <sheet name="Shabake" sheetId="4" r:id="rId4"/>
    <sheet name="Roosta" sheetId="5" r:id="rId5"/>
    <sheet name="Chah" sheetId="6" r:id="rId6"/>
  </sheets>
  <externalReferences>
    <externalReference r:id="rId9"/>
    <externalReference r:id="rId10"/>
  </externalReferences>
  <definedNames>
    <definedName name="_xlnm.Print_Area" localSheetId="3">'Shabake'!$A$1:$J$17</definedName>
  </definedNames>
  <calcPr fullCalcOnLoad="1"/>
</workbook>
</file>

<file path=xl/sharedStrings.xml><?xml version="1.0" encoding="utf-8"?>
<sst xmlns="http://schemas.openxmlformats.org/spreadsheetml/2006/main" count="317" uniqueCount="164">
  <si>
    <t>نوع مصرف</t>
  </si>
  <si>
    <t>خانگي</t>
  </si>
  <si>
    <t>عمومي</t>
  </si>
  <si>
    <t>كشاورزي</t>
  </si>
  <si>
    <t>صنعتي</t>
  </si>
  <si>
    <t>ساير مصارف</t>
  </si>
  <si>
    <t>روشنايي معابر</t>
  </si>
  <si>
    <t>جمع</t>
  </si>
  <si>
    <t>دوره ي 1</t>
  </si>
  <si>
    <t>دوره ي 2</t>
  </si>
  <si>
    <t>دوره ي 3</t>
  </si>
  <si>
    <t>دوره ي 4</t>
  </si>
  <si>
    <t>دوره ي 5</t>
  </si>
  <si>
    <t>دوره ي 6</t>
  </si>
  <si>
    <t>(مشترك)</t>
  </si>
  <si>
    <t>سال</t>
  </si>
  <si>
    <t xml:space="preserve">جدول 1- موجودي مشتركين شركت توزيع نيروي برق </t>
  </si>
  <si>
    <t>مشتركين: اشخاص حقيقي يا حقوقي كه انشعاب يا انشعاب هاي مورد تقاضاي آنها برطبق مقررات برقرار شده باشد.</t>
  </si>
  <si>
    <t>(مگاوات ساعت)</t>
  </si>
  <si>
    <t xml:space="preserve">جدول 2- فروش (مصرف) شركت توزيع نيروي برق </t>
  </si>
  <si>
    <t xml:space="preserve">در سال </t>
  </si>
  <si>
    <t>فروش: فروش يا مصرف انرژي برق در داخل كشور به مشتركين براساس تعرفه هاي اعلام شده توسط وزارت نيرو انجام مي گيرد.</t>
  </si>
  <si>
    <t>(مگاوات)</t>
  </si>
  <si>
    <t>فروردين</t>
  </si>
  <si>
    <t>ارديبهشت</t>
  </si>
  <si>
    <t>خرداد</t>
  </si>
  <si>
    <t>تير</t>
  </si>
  <si>
    <t>مرداد</t>
  </si>
  <si>
    <t>شهريور</t>
  </si>
  <si>
    <t>مهر</t>
  </si>
  <si>
    <t>آبان</t>
  </si>
  <si>
    <t>آذر</t>
  </si>
  <si>
    <t>دي</t>
  </si>
  <si>
    <t>بهمن</t>
  </si>
  <si>
    <t>اسفند</t>
  </si>
  <si>
    <t>ماه</t>
  </si>
  <si>
    <t>حداكثر بار همزمان با شبكه سراسري</t>
  </si>
  <si>
    <t>حداكثر بار غير همزمان منطقه</t>
  </si>
  <si>
    <t>حداكثر باردرسال</t>
  </si>
  <si>
    <t xml:space="preserve">درسال </t>
  </si>
  <si>
    <t xml:space="preserve">جدول 3- حداكثر بار شركت توزيع نيروي برق </t>
  </si>
  <si>
    <t>در مواردي كه سيستم بهم پيوسته كل كشور را پوشش ندهد، حداكثر بار همزمان از مجموع حداكثر شبكه ي بهم پيوسته و بار مناطق مجزا به مگاوات، بطور همزمان بدست مي آيد.</t>
  </si>
  <si>
    <r>
      <t>م</t>
    </r>
    <r>
      <rPr>
        <sz val="12"/>
        <rFont val="Nazanin"/>
        <family val="0"/>
      </rPr>
      <t>-حداكثر بار همزمان با شبكه ي سراسري در يك سيستم كاملاً بهم پيوسته (ماهانه) عبارت است از مجموع بار مناطق در لحظه ي حداكثر بار شبكه به مگاوات</t>
    </r>
  </si>
  <si>
    <r>
      <t>م</t>
    </r>
    <r>
      <rPr>
        <sz val="12"/>
        <rFont val="Nazanin"/>
        <family val="0"/>
      </rPr>
      <t>- حداكثر بار غيرهمزمان منطقه، عبارت است از مجموع حداكثر بار مناطق مختلف به مگاوات، شامل حداكثر بار همزمان وابسته به سيستم بهم پيوسته و حداكثر بار مناطق مجزا به مگاوات است (در يك دوره‌ي زماني مانند:‌ماه)</t>
    </r>
  </si>
  <si>
    <t>تا پايان ماه</t>
  </si>
  <si>
    <t>شبكه ي فشار متوسط (km)</t>
  </si>
  <si>
    <t>هوايي</t>
  </si>
  <si>
    <t>زميني</t>
  </si>
  <si>
    <t>ترانسفورماتور</t>
  </si>
  <si>
    <t>تعداد</t>
  </si>
  <si>
    <t>شبكه ي فشار ضعيف (km)</t>
  </si>
  <si>
    <t>تعداد چراغ هاي روشنايي معابر</t>
  </si>
  <si>
    <t>شبكه ي توزيع: مجموعه اي متشكل از خطوط هوايي و زميني فشار متوسط و ضعيف و پست هاي زميني و هوايي است كه براي توزيع انرژي برق در يك محدوده ي معين بكار گرفته مي شود.</t>
  </si>
  <si>
    <t>تعداد روستا</t>
  </si>
  <si>
    <t>تعداد خانوار</t>
  </si>
  <si>
    <t xml:space="preserve">جدول 5- تعداد روستا و خانوار برقدار شده در حوزه ي تحت پوشش شركت  توزيع نيروي برق </t>
  </si>
  <si>
    <t>طول شبكه ي فشار متوسط (كيلومتر)</t>
  </si>
  <si>
    <t>طول شبكه ي فشار ضعيف  (كيلومتر)</t>
  </si>
  <si>
    <t>ظرفيت (كيلوولت آمپر)</t>
  </si>
  <si>
    <t>تعداد (حلقه)</t>
  </si>
  <si>
    <t>متوسط ديماند (كيلووات)</t>
  </si>
  <si>
    <t xml:space="preserve">جدول 6-  موجودي چاه هاي كشاورزي برقدار شده در حوزه ي تحت پوشش  شركت توزيع نيروي برق </t>
  </si>
  <si>
    <t>مصرف انرژي برق (مگاوات ساعت)</t>
  </si>
  <si>
    <r>
      <t>م</t>
    </r>
    <r>
      <rPr>
        <b/>
        <sz val="12"/>
        <rFont val="Badr"/>
        <family val="0"/>
      </rPr>
      <t>1- تعداد چاه هايي كه توسط شبكه ي توزيع برقدار شده اند، همراه با متوسط ديماند (تقاضاي مصرف)</t>
    </r>
  </si>
  <si>
    <r>
      <t>م</t>
    </r>
    <r>
      <rPr>
        <b/>
        <sz val="12"/>
        <rFont val="Badr"/>
        <family val="0"/>
      </rPr>
      <t>2- انرژي برق كه توسط چاه هاي كشاورزي در ماه مصرف مي شود.</t>
    </r>
  </si>
  <si>
    <t>مشتركين مستقيم در شركت هاي برق منطقه اي: مشتركين خاصي كه روي ولتاژ 63 كيلوولت و به بالا تغذيه مي شود.</t>
  </si>
  <si>
    <t>فروش مستقيم در شركت هاي برق منطقه اي: فروش به مشتركين خاصي كه روي ولتاژ 63 كيلوولت و به بالا تغذيه مي شود.</t>
  </si>
  <si>
    <t>باتوجه به اختلاف ساعت پيك بار مناطق مختلف، مجموع حداكثر بارهاي غيرهمزمان از حداكثر بار همزمان كل كشور بيشتر مي شود.</t>
  </si>
  <si>
    <t>مشتركين مستقيم در شركت هاي توزيع نيروي برق: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ياعمومي هستند.</t>
  </si>
  <si>
    <t>فروش مستقيم در شركت هاي توزيع نيروي برق: فروش به مشتركين كه روي ولتاژهاي فشار متوسط داراي فيدر اختصاصي در پست فوق توزيع بوده و داراي لوازم اندازه گيري اختصاصي در پست فوق توزيع هستند. همچنين ديماند مصرفي آنها دو مگاوات به بالا است و معمولاً جزء تعرفه هاي صنعتي  يا عمومي هستند.</t>
  </si>
  <si>
    <t>ظرفيت ( مگاولت آمپر)</t>
  </si>
  <si>
    <t xml:space="preserve">زميني </t>
  </si>
  <si>
    <t xml:space="preserve">جمع </t>
  </si>
  <si>
    <t>نام روستا</t>
  </si>
  <si>
    <t>TDI91</t>
  </si>
  <si>
    <t>مجری</t>
  </si>
  <si>
    <t>منابع مالی</t>
  </si>
  <si>
    <t>ترانس</t>
  </si>
  <si>
    <t>دهستان</t>
  </si>
  <si>
    <t>رديف شهر</t>
  </si>
  <si>
    <t>رديف منطقه</t>
  </si>
  <si>
    <t>شهرستان</t>
  </si>
  <si>
    <t>ضعيف</t>
  </si>
  <si>
    <t xml:space="preserve">متوسط       </t>
  </si>
  <si>
    <t>(kva)</t>
  </si>
  <si>
    <t>(km)</t>
  </si>
  <si>
    <t>محل تامين منابع مالی : 1= خودياری ، 2= وزارت نيرو تبصره 25 ،3=مناطق محروم تبصره 37 ، 4=منابع استانی  ، 5=طرح رهبری 6= ساير</t>
  </si>
  <si>
    <t>مجری پروژه : 1= شرکت برق منطقه ای ، 2= شرکت توزيع ، 3= جهاد ، 4= پيمانکار ، 5= ساير</t>
  </si>
  <si>
    <t>جدول 5-1</t>
  </si>
  <si>
    <t xml:space="preserve"> طول شبکه فشار</t>
  </si>
  <si>
    <t>جمع ظرفيت</t>
  </si>
  <si>
    <t>رديف</t>
  </si>
  <si>
    <t>تعداد كل</t>
  </si>
  <si>
    <t xml:space="preserve">جمع كل ظرفيت (مگاولت آمپر) </t>
  </si>
  <si>
    <r>
      <t xml:space="preserve">جدول </t>
    </r>
    <r>
      <rPr>
        <b/>
        <sz val="12"/>
        <rFont val="Zar"/>
        <family val="0"/>
      </rPr>
      <t xml:space="preserve">موجودي ترانسفورماتور ها به تفكيك هوايي وزميني در ماههاي مختلف </t>
    </r>
  </si>
  <si>
    <r>
      <t>توسعه يافته</t>
    </r>
    <r>
      <rPr>
        <b/>
        <sz val="11"/>
        <rFont val="Arial"/>
        <family val="2"/>
      </rPr>
      <t>*</t>
    </r>
  </si>
  <si>
    <r>
      <t>م</t>
    </r>
    <r>
      <rPr>
        <b/>
        <sz val="10"/>
        <rFont val="Nazanin"/>
        <family val="0"/>
      </rPr>
      <t>1- تعداد و خانوار روستاهاي برقدار شده ي جديد و شبكه ي توزيع (فشار متوسط و فشار ضعيف- ظرفيت و تعداد ترانسفورماتور) كه به دليل برقدار شدن روستا نصب شده است.</t>
    </r>
  </si>
  <si>
    <t xml:space="preserve">استان کرمانشاه </t>
  </si>
  <si>
    <t xml:space="preserve">کرمانشاه </t>
  </si>
  <si>
    <t xml:space="preserve">جدول 4- موجودي خطوط و ترانسفورماتورهاي شبكه ي توزيع نيروي برق  </t>
  </si>
  <si>
    <t xml:space="preserve">جــــــــــــــــــــــــــــــــــــــــــــــمع </t>
  </si>
  <si>
    <t>سال 1389</t>
  </si>
  <si>
    <t>تاريخ برقدار شدن روستا     ( ماه -سال)</t>
  </si>
  <si>
    <t xml:space="preserve">آمار روستاهای برق دار شده وتوسعه يافته در سال 1389 شركت توزيع نيروي برق استان کرمانشاه </t>
  </si>
  <si>
    <t>-</t>
  </si>
  <si>
    <t>89/4</t>
  </si>
  <si>
    <t>سرپلذهاب</t>
  </si>
  <si>
    <t>قلعه شاهين</t>
  </si>
  <si>
    <t>چمن گلين</t>
  </si>
  <si>
    <t>89/6</t>
  </si>
  <si>
    <t>جوانرود</t>
  </si>
  <si>
    <t>پسه خور</t>
  </si>
  <si>
    <t>علي يعقوب سفلي</t>
  </si>
  <si>
    <t>ايمان</t>
  </si>
  <si>
    <t>بازان</t>
  </si>
  <si>
    <t>مزران</t>
  </si>
  <si>
    <t>89/8</t>
  </si>
  <si>
    <t>ماهيدشت</t>
  </si>
  <si>
    <t>گاميرزج</t>
  </si>
  <si>
    <t>سرپل ذهاب</t>
  </si>
  <si>
    <t>ثلاث باباجاني</t>
  </si>
  <si>
    <t>گيلانغرب</t>
  </si>
  <si>
    <t>دول درازمراد</t>
  </si>
  <si>
    <t xml:space="preserve">تپاني 2 </t>
  </si>
  <si>
    <t>تيله کوه</t>
  </si>
  <si>
    <t>مياندار قروتگ</t>
  </si>
  <si>
    <t>کاني کريم يارولي اناره</t>
  </si>
  <si>
    <t>انجيردرميان</t>
  </si>
  <si>
    <t>شاه وله</t>
  </si>
  <si>
    <t>پشت تنگ زهاب</t>
  </si>
  <si>
    <t>مرکزي</t>
  </si>
  <si>
    <t>ازگله</t>
  </si>
  <si>
    <t>گواور</t>
  </si>
  <si>
    <t>89/11</t>
  </si>
  <si>
    <t>89/12</t>
  </si>
  <si>
    <t>کنگاور</t>
  </si>
  <si>
    <t>کرمانشاه</t>
  </si>
  <si>
    <t>پاوه</t>
  </si>
  <si>
    <t>سنقر</t>
  </si>
  <si>
    <t>هرسين</t>
  </si>
  <si>
    <t>خارکش</t>
  </si>
  <si>
    <t xml:space="preserve">هوان </t>
  </si>
  <si>
    <t>دارونه</t>
  </si>
  <si>
    <t>دگ آسياب</t>
  </si>
  <si>
    <t xml:space="preserve">نظر آباد </t>
  </si>
  <si>
    <t>سرجامه شوران</t>
  </si>
  <si>
    <t xml:space="preserve">پشته ريزه </t>
  </si>
  <si>
    <t>تازه آباد بيدگل مريواني</t>
  </si>
  <si>
    <t>علي يعقوب عليا</t>
  </si>
  <si>
    <t>بلوطستان</t>
  </si>
  <si>
    <t>جوب باغات دشت ديره</t>
  </si>
  <si>
    <t>چشمه کره</t>
  </si>
  <si>
    <t>پوينه</t>
  </si>
  <si>
    <t>چشمه کبود</t>
  </si>
  <si>
    <t>سيمان</t>
  </si>
  <si>
    <t>فش</t>
  </si>
  <si>
    <t>باينگان</t>
  </si>
  <si>
    <t>سرفيروز آباد</t>
  </si>
  <si>
    <t>کوزران</t>
  </si>
  <si>
    <t>کلاشي</t>
  </si>
  <si>
    <t>بيستون</t>
  </si>
  <si>
    <t>بستون</t>
  </si>
  <si>
    <t>باينگاه</t>
  </si>
  <si>
    <t xml:space="preserve">تامين برق از طريق انرژيهاي نو 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</si>
</sst>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&quot;د.إ.&quot;\ * #,##0.00_-;_-&quot;د.إ.&quot;\ * #,##0.00\-;_-&quot;د.إ.&quot;\ * &quot;-&quot;??_-;_-@_-"/>
    <numFmt numFmtId="170" formatCode="0.0"/>
    <numFmt numFmtId="171" formatCode="0.000"/>
    <numFmt numFmtId="172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adr"/>
      <family val="0"/>
    </font>
    <font>
      <sz val="12"/>
      <name val="Nazanin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Nazanin"/>
      <family val="0"/>
    </font>
    <font>
      <b/>
      <sz val="11"/>
      <name val="Zar"/>
      <family val="0"/>
    </font>
    <font>
      <b/>
      <sz val="12"/>
      <color indexed="9"/>
      <name val="Badr"/>
      <family val="0"/>
    </font>
    <font>
      <b/>
      <sz val="10"/>
      <name val="Zar"/>
      <family val="0"/>
    </font>
    <font>
      <b/>
      <sz val="10"/>
      <name val="Badr"/>
      <family val="0"/>
    </font>
    <font>
      <b/>
      <sz val="14"/>
      <name val="Yagut"/>
      <family val="0"/>
    </font>
    <font>
      <b/>
      <sz val="10"/>
      <name val="Yagut"/>
      <family val="0"/>
    </font>
    <font>
      <sz val="10"/>
      <name val="Yagut"/>
      <family val="0"/>
    </font>
    <font>
      <b/>
      <sz val="10"/>
      <name val="Arial"/>
      <family val="2"/>
    </font>
    <font>
      <b/>
      <sz val="12"/>
      <name val="Zar"/>
      <family val="0"/>
    </font>
    <font>
      <b/>
      <sz val="12"/>
      <name val="Nazanin"/>
      <family val="0"/>
    </font>
    <font>
      <b/>
      <sz val="11"/>
      <name val="Arial"/>
      <family val="2"/>
    </font>
    <font>
      <b/>
      <sz val="10"/>
      <name val="Nazanin"/>
      <family val="0"/>
    </font>
    <font>
      <b/>
      <sz val="10"/>
      <color indexed="9"/>
      <name val="Nazanin"/>
      <family val="0"/>
    </font>
    <font>
      <b/>
      <sz val="11"/>
      <name val="B Nazanin"/>
      <family val="0"/>
    </font>
    <font>
      <b/>
      <sz val="11"/>
      <color indexed="8"/>
      <name val="B Nazanin"/>
      <family val="0"/>
    </font>
    <font>
      <sz val="10"/>
      <name val="Zar"/>
      <family val="0"/>
    </font>
    <font>
      <sz val="12"/>
      <name val="Zar"/>
      <family val="0"/>
    </font>
    <font>
      <sz val="11"/>
      <name val="Zar"/>
      <family val="0"/>
    </font>
    <font>
      <b/>
      <sz val="14"/>
      <name val="Badr"/>
      <family val="0"/>
    </font>
    <font>
      <sz val="12"/>
      <name val="Badr"/>
      <family val="0"/>
    </font>
    <font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vertical="center" wrapText="1"/>
    </xf>
    <xf numFmtId="0" fontId="24" fillId="0" borderId="32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 wrapText="1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right" vertical="center"/>
      <protection locked="0"/>
    </xf>
    <xf numFmtId="0" fontId="27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32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right" vertical="top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24" borderId="36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24" borderId="37" xfId="0" applyFont="1" applyFill="1" applyBorder="1" applyAlignment="1" applyProtection="1">
      <alignment horizontal="center" vertical="center"/>
      <protection/>
    </xf>
    <xf numFmtId="0" fontId="18" fillId="24" borderId="38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right" vertical="center"/>
      <protection locked="0"/>
    </xf>
    <xf numFmtId="0" fontId="27" fillId="24" borderId="32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right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0" fontId="29" fillId="24" borderId="40" xfId="0" applyFont="1" applyFill="1" applyBorder="1" applyAlignment="1" applyProtection="1">
      <alignment horizontal="center" vertical="center"/>
      <protection locked="0"/>
    </xf>
    <xf numFmtId="0" fontId="29" fillId="24" borderId="41" xfId="0" applyFont="1" applyFill="1" applyBorder="1" applyAlignment="1" applyProtection="1">
      <alignment horizontal="center" vertical="center" wrapText="1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right" vertical="center"/>
      <protection locked="0"/>
    </xf>
    <xf numFmtId="0" fontId="18" fillId="0" borderId="43" xfId="0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0" fillId="24" borderId="36" xfId="0" applyFill="1" applyBorder="1" applyAlignment="1" applyProtection="1">
      <alignment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24" borderId="14" xfId="0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 applyProtection="1">
      <alignment horizontal="center" vertical="center"/>
      <protection/>
    </xf>
    <xf numFmtId="0" fontId="18" fillId="24" borderId="18" xfId="0" applyFont="1" applyFill="1" applyBorder="1" applyAlignment="1" applyProtection="1">
      <alignment horizontal="center" vertical="center"/>
      <protection/>
    </xf>
    <xf numFmtId="0" fontId="18" fillId="24" borderId="45" xfId="0" applyFont="1" applyFill="1" applyBorder="1" applyAlignment="1" applyProtection="1">
      <alignment horizontal="center" vertical="center"/>
      <protection/>
    </xf>
    <xf numFmtId="0" fontId="18" fillId="24" borderId="39" xfId="0" applyFont="1" applyFill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vertical="center"/>
      <protection/>
    </xf>
    <xf numFmtId="0" fontId="18" fillId="24" borderId="3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18" fillId="24" borderId="47" xfId="0" applyFont="1" applyFill="1" applyBorder="1" applyAlignment="1" applyProtection="1">
      <alignment vertical="center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0" fontId="18" fillId="25" borderId="0" xfId="0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/>
      <protection locked="0"/>
    </xf>
    <xf numFmtId="0" fontId="37" fillId="0" borderId="48" xfId="0" applyFont="1" applyBorder="1" applyAlignment="1" applyProtection="1">
      <alignment horizontal="center" vertical="center"/>
      <protection locked="0"/>
    </xf>
    <xf numFmtId="0" fontId="37" fillId="0" borderId="49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/>
    </xf>
    <xf numFmtId="0" fontId="37" fillId="0" borderId="50" xfId="0" applyFont="1" applyBorder="1" applyAlignment="1" applyProtection="1">
      <alignment horizontal="center" vertical="center"/>
      <protection locked="0"/>
    </xf>
    <xf numFmtId="0" fontId="37" fillId="0" borderId="51" xfId="0" applyFont="1" applyBorder="1" applyAlignment="1" applyProtection="1">
      <alignment horizontal="center" vertical="center"/>
      <protection locked="0"/>
    </xf>
    <xf numFmtId="0" fontId="37" fillId="0" borderId="52" xfId="0" applyFont="1" applyBorder="1" applyAlignment="1" applyProtection="1">
      <alignment horizontal="center" vertical="center"/>
      <protection locked="0"/>
    </xf>
    <xf numFmtId="0" fontId="37" fillId="0" borderId="53" xfId="0" applyFont="1" applyBorder="1" applyAlignment="1" applyProtection="1">
      <alignment horizontal="center" vertical="center"/>
      <protection locked="0"/>
    </xf>
    <xf numFmtId="0" fontId="39" fillId="0" borderId="49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1" fontId="40" fillId="0" borderId="49" xfId="0" applyNumberFormat="1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/>
    </xf>
    <xf numFmtId="0" fontId="0" fillId="25" borderId="49" xfId="0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43" fillId="0" borderId="4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0" fillId="25" borderId="49" xfId="0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>
      <alignment horizontal="right" vertical="center"/>
    </xf>
    <xf numFmtId="0" fontId="18" fillId="0" borderId="56" xfId="0" applyFont="1" applyBorder="1" applyAlignment="1">
      <alignment horizontal="right" vertical="center"/>
    </xf>
    <xf numFmtId="0" fontId="18" fillId="0" borderId="57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31" fillId="24" borderId="58" xfId="0" applyFont="1" applyFill="1" applyBorder="1" applyAlignment="1" applyProtection="1">
      <alignment/>
      <protection/>
    </xf>
    <xf numFmtId="0" fontId="31" fillId="24" borderId="59" xfId="0" applyFont="1" applyFill="1" applyBorder="1" applyAlignment="1" applyProtection="1">
      <alignment/>
      <protection/>
    </xf>
    <xf numFmtId="0" fontId="31" fillId="24" borderId="60" xfId="0" applyFont="1" applyFill="1" applyBorder="1" applyAlignment="1" applyProtection="1">
      <alignment/>
      <protection/>
    </xf>
    <xf numFmtId="0" fontId="37" fillId="0" borderId="48" xfId="0" applyFont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37" fillId="0" borderId="48" xfId="0" applyFont="1" applyFill="1" applyBorder="1" applyAlignment="1" applyProtection="1">
      <alignment horizontal="center" vertical="center"/>
      <protection locked="0"/>
    </xf>
    <xf numFmtId="0" fontId="30" fillId="24" borderId="61" xfId="0" applyFont="1" applyFill="1" applyBorder="1" applyAlignment="1" applyProtection="1">
      <alignment horizontal="center" vertical="center"/>
      <protection/>
    </xf>
    <xf numFmtId="170" fontId="18" fillId="0" borderId="57" xfId="0" applyNumberFormat="1" applyFont="1" applyBorder="1" applyAlignment="1">
      <alignment horizontal="center" vertical="center"/>
    </xf>
    <xf numFmtId="170" fontId="18" fillId="0" borderId="17" xfId="0" applyNumberFormat="1" applyFont="1" applyBorder="1" applyAlignment="1">
      <alignment horizontal="center" vertical="center"/>
    </xf>
    <xf numFmtId="170" fontId="18" fillId="0" borderId="13" xfId="0" applyNumberFormat="1" applyFont="1" applyBorder="1" applyAlignment="1">
      <alignment horizontal="center" vertical="center"/>
    </xf>
    <xf numFmtId="170" fontId="18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2" fontId="37" fillId="0" borderId="4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31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18" fillId="24" borderId="56" xfId="0" applyFont="1" applyFill="1" applyBorder="1" applyAlignment="1" applyProtection="1">
      <alignment horizontal="center" vertical="center"/>
      <protection/>
    </xf>
    <xf numFmtId="0" fontId="18" fillId="24" borderId="62" xfId="0" applyFont="1" applyFill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 wrapText="1"/>
      <protection/>
    </xf>
    <xf numFmtId="0" fontId="18" fillId="0" borderId="63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center" vertical="center"/>
      <protection/>
    </xf>
    <xf numFmtId="0" fontId="18" fillId="24" borderId="65" xfId="0" applyFont="1" applyFill="1" applyBorder="1" applyAlignment="1" applyProtection="1">
      <alignment horizontal="center" vertical="center"/>
      <protection/>
    </xf>
    <xf numFmtId="0" fontId="18" fillId="24" borderId="59" xfId="0" applyFont="1" applyFill="1" applyBorder="1" applyAlignment="1" applyProtection="1">
      <alignment horizontal="center" vertical="center"/>
      <protection/>
    </xf>
    <xf numFmtId="0" fontId="18" fillId="24" borderId="66" xfId="0" applyFont="1" applyFill="1" applyBorder="1" applyAlignment="1" applyProtection="1">
      <alignment horizontal="center" vertical="center"/>
      <protection/>
    </xf>
    <xf numFmtId="0" fontId="18" fillId="24" borderId="24" xfId="0" applyFont="1" applyFill="1" applyBorder="1" applyAlignment="1" applyProtection="1">
      <alignment horizontal="center" vertical="center"/>
      <protection/>
    </xf>
    <xf numFmtId="0" fontId="18" fillId="24" borderId="25" xfId="0" applyFont="1" applyFill="1" applyBorder="1" applyAlignment="1" applyProtection="1">
      <alignment horizontal="center" vertical="center"/>
      <protection/>
    </xf>
    <xf numFmtId="0" fontId="18" fillId="24" borderId="26" xfId="0" applyFont="1" applyFill="1" applyBorder="1" applyAlignment="1" applyProtection="1">
      <alignment horizontal="center" vertical="center"/>
      <protection/>
    </xf>
    <xf numFmtId="0" fontId="18" fillId="24" borderId="68" xfId="0" applyFont="1" applyFill="1" applyBorder="1" applyAlignment="1" applyProtection="1">
      <alignment horizontal="center" vertical="center"/>
      <protection/>
    </xf>
    <xf numFmtId="0" fontId="18" fillId="24" borderId="69" xfId="0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 locked="0"/>
    </xf>
    <xf numFmtId="0" fontId="36" fillId="22" borderId="0" xfId="0" applyFont="1" applyFill="1" applyBorder="1" applyAlignment="1" applyProtection="1">
      <alignment horizontal="right" vertical="top" wrapText="1"/>
      <protection locked="0"/>
    </xf>
    <xf numFmtId="0" fontId="35" fillId="22" borderId="0" xfId="0" applyFont="1" applyFill="1" applyBorder="1" applyAlignment="1" applyProtection="1">
      <alignment horizontal="right" vertical="top" wrapText="1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0" fontId="29" fillId="24" borderId="57" xfId="0" applyFont="1" applyFill="1" applyBorder="1" applyAlignment="1" applyProtection="1">
      <alignment horizontal="center" vertical="center"/>
      <protection locked="0"/>
    </xf>
    <xf numFmtId="0" fontId="29" fillId="24" borderId="38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57" xfId="0" applyFont="1" applyFill="1" applyBorder="1" applyAlignment="1" applyProtection="1">
      <alignment horizontal="center" vertical="center" wrapText="1"/>
      <protection locked="0"/>
    </xf>
    <xf numFmtId="0" fontId="29" fillId="24" borderId="38" xfId="0" applyFont="1" applyFill="1" applyBorder="1" applyAlignment="1" applyProtection="1">
      <alignment horizontal="center" vertical="center" wrapText="1"/>
      <protection locked="0"/>
    </xf>
    <xf numFmtId="0" fontId="18" fillId="0" borderId="70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8" fillId="24" borderId="36" xfId="0" applyFont="1" applyFill="1" applyBorder="1" applyAlignment="1" applyProtection="1">
      <alignment horizontal="center" vertical="center"/>
      <protection locked="0"/>
    </xf>
    <xf numFmtId="0" fontId="18" fillId="24" borderId="72" xfId="0" applyFont="1" applyFill="1" applyBorder="1" applyAlignment="1" applyProtection="1">
      <alignment horizontal="center" vertical="center"/>
      <protection locked="0"/>
    </xf>
    <xf numFmtId="0" fontId="18" fillId="24" borderId="73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29" fillId="24" borderId="41" xfId="0" applyFont="1" applyFill="1" applyBorder="1" applyAlignment="1" applyProtection="1">
      <alignment horizontal="center" vertical="center"/>
      <protection locked="0"/>
    </xf>
    <xf numFmtId="0" fontId="29" fillId="24" borderId="55" xfId="0" applyFont="1" applyFill="1" applyBorder="1" applyAlignment="1" applyProtection="1">
      <alignment horizontal="center" vertical="center"/>
      <protection locked="0"/>
    </xf>
    <xf numFmtId="0" fontId="29" fillId="24" borderId="42" xfId="0" applyFont="1" applyFill="1" applyBorder="1" applyAlignment="1" applyProtection="1">
      <alignment horizontal="center" vertical="center"/>
      <protection locked="0"/>
    </xf>
    <xf numFmtId="0" fontId="29" fillId="24" borderId="56" xfId="0" applyFont="1" applyFill="1" applyBorder="1" applyAlignment="1" applyProtection="1">
      <alignment horizontal="center" vertical="center"/>
      <protection locked="0"/>
    </xf>
    <xf numFmtId="0" fontId="29" fillId="24" borderId="62" xfId="0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6" fillId="0" borderId="0" xfId="0" applyFont="1" applyBorder="1" applyAlignment="1" applyProtection="1">
      <alignment horizontal="center" vertical="center" wrapText="1"/>
      <protection/>
    </xf>
    <xf numFmtId="170" fontId="18" fillId="24" borderId="37" xfId="0" applyNumberFormat="1" applyFont="1" applyFill="1" applyBorder="1" applyAlignment="1" applyProtection="1">
      <alignment horizontal="center" vertical="center"/>
      <protection/>
    </xf>
    <xf numFmtId="1" fontId="18" fillId="24" borderId="37" xfId="0" applyNumberFormat="1" applyFont="1" applyFill="1" applyBorder="1" applyAlignment="1" applyProtection="1">
      <alignment horizontal="center" vertical="center"/>
      <protection/>
    </xf>
    <xf numFmtId="170" fontId="37" fillId="0" borderId="49" xfId="0" applyNumberFormat="1" applyFont="1" applyBorder="1" applyAlignment="1">
      <alignment horizontal="center" vertical="center"/>
    </xf>
    <xf numFmtId="1" fontId="37" fillId="0" borderId="49" xfId="0" applyNumberFormat="1" applyFont="1" applyBorder="1" applyAlignment="1">
      <alignment horizontal="center" vertical="center"/>
    </xf>
    <xf numFmtId="170" fontId="18" fillId="24" borderId="73" xfId="0" applyNumberFormat="1" applyFont="1" applyFill="1" applyBorder="1" applyAlignment="1" applyProtection="1">
      <alignment horizontal="center" vertical="center"/>
      <protection/>
    </xf>
    <xf numFmtId="170" fontId="18" fillId="24" borderId="36" xfId="0" applyNumberFormat="1" applyFont="1" applyFill="1" applyBorder="1" applyAlignment="1" applyProtection="1">
      <alignment horizontal="center" vertical="center"/>
      <protection/>
    </xf>
    <xf numFmtId="170" fontId="18" fillId="0" borderId="62" xfId="0" applyNumberFormat="1" applyFont="1" applyBorder="1" applyAlignment="1">
      <alignment horizontal="center" vertical="center"/>
    </xf>
    <xf numFmtId="49" fontId="40" fillId="0" borderId="49" xfId="0" applyNumberFormat="1" applyFont="1" applyBorder="1" applyAlignment="1">
      <alignment horizontal="center" vertical="center"/>
    </xf>
    <xf numFmtId="0" fontId="18" fillId="0" borderId="46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0" fillId="0" borderId="77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4" fillId="25" borderId="49" xfId="0" applyFont="1" applyFill="1" applyBorder="1" applyAlignment="1" applyProtection="1">
      <alignment horizontal="center" vertical="center"/>
      <protection locked="0"/>
    </xf>
    <xf numFmtId="0" fontId="45" fillId="25" borderId="4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89\&#1593;&#1605;&#1604;&#1705;&#1585;&#1583;&#1576;&#1607;&#1605;&#1606;%20&#1605;&#1575;&#1607;\&#1593;&#1605;&#1604;&#1705;&#1585;&#1583;&#1576;&#1607;&#1605;&#1606;%20&#1605;&#1575;&#160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89\&#1593;&#1605;&#1604;&#1705;&#1585;&#1583;&#1575;&#1587;&#1601;&#1606;&#1583;\&#1575;&#1587;&#1601;&#1606;&#1583;138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-28"/>
      <sheetName val="29"/>
      <sheetName val="30"/>
      <sheetName val="31"/>
      <sheetName val="اهداف"/>
      <sheetName val="33"/>
      <sheetName val="34"/>
      <sheetName val="35"/>
      <sheetName val="36"/>
      <sheetName val="37-38"/>
      <sheetName val="39"/>
      <sheetName val="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B15" sqref="B15:B20"/>
    </sheetView>
  </sheetViews>
  <sheetFormatPr defaultColWidth="9.140625" defaultRowHeight="12.75"/>
  <cols>
    <col min="1" max="1" width="16.00390625" style="0" customWidth="1"/>
    <col min="6" max="6" width="25.421875" style="0" customWidth="1"/>
    <col min="7" max="7" width="11.421875" style="0" customWidth="1"/>
    <col min="8" max="8" width="12.7109375" style="0" customWidth="1"/>
  </cols>
  <sheetData>
    <row r="1" spans="1:8" ht="19.5">
      <c r="A1" s="138" t="s">
        <v>16</v>
      </c>
      <c r="B1" s="138"/>
      <c r="C1" s="138"/>
      <c r="D1" s="138"/>
      <c r="E1" s="138"/>
      <c r="F1" s="46" t="s">
        <v>97</v>
      </c>
      <c r="G1" s="44" t="s">
        <v>15</v>
      </c>
      <c r="H1" s="32">
        <v>1389</v>
      </c>
    </row>
    <row r="2" spans="1:8" ht="20.25" thickBot="1">
      <c r="A2" s="31"/>
      <c r="B2" s="31"/>
      <c r="C2" s="31"/>
      <c r="D2" s="31"/>
      <c r="E2" s="31"/>
      <c r="F2" s="31"/>
      <c r="G2" s="139" t="s">
        <v>14</v>
      </c>
      <c r="H2" s="139"/>
    </row>
    <row r="3" spans="1:8" ht="24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4" t="s">
        <v>7</v>
      </c>
    </row>
    <row r="4" spans="1:8" ht="24" thickBot="1">
      <c r="A4" s="5" t="s">
        <v>8</v>
      </c>
      <c r="B4" s="96">
        <v>447244</v>
      </c>
      <c r="C4" s="96">
        <v>13977</v>
      </c>
      <c r="D4" s="96">
        <v>4378</v>
      </c>
      <c r="E4" s="96">
        <v>1766</v>
      </c>
      <c r="F4" s="96">
        <v>58309</v>
      </c>
      <c r="G4" s="96">
        <v>1868</v>
      </c>
      <c r="H4" s="8">
        <f aca="true" t="shared" si="0" ref="H4:H9">SUM(B4:G4)</f>
        <v>527542</v>
      </c>
    </row>
    <row r="5" spans="1:8" ht="24" thickBot="1">
      <c r="A5" s="5" t="s">
        <v>9</v>
      </c>
      <c r="B5" s="124">
        <v>449867</v>
      </c>
      <c r="C5" s="124">
        <v>13964</v>
      </c>
      <c r="D5" s="124">
        <v>4541</v>
      </c>
      <c r="E5" s="124">
        <v>1780</v>
      </c>
      <c r="F5" s="124">
        <v>58660</v>
      </c>
      <c r="G5" s="124">
        <v>1870</v>
      </c>
      <c r="H5" s="8">
        <f t="shared" si="0"/>
        <v>530682</v>
      </c>
    </row>
    <row r="6" spans="1:8" ht="24" thickBot="1">
      <c r="A6" s="5" t="s">
        <v>10</v>
      </c>
      <c r="B6" s="96">
        <v>454966</v>
      </c>
      <c r="C6" s="96">
        <v>14125</v>
      </c>
      <c r="D6" s="96">
        <v>4614</v>
      </c>
      <c r="E6" s="96">
        <v>1804</v>
      </c>
      <c r="F6" s="96">
        <v>59235</v>
      </c>
      <c r="G6" s="96">
        <v>1870</v>
      </c>
      <c r="H6" s="8">
        <f t="shared" si="0"/>
        <v>536614</v>
      </c>
    </row>
    <row r="7" spans="1:8" ht="24" thickBot="1">
      <c r="A7" s="5" t="s">
        <v>11</v>
      </c>
      <c r="B7" s="96">
        <v>461103</v>
      </c>
      <c r="C7" s="96">
        <v>14356</v>
      </c>
      <c r="D7" s="96">
        <v>4712</v>
      </c>
      <c r="E7" s="96">
        <v>1817</v>
      </c>
      <c r="F7" s="96">
        <v>59927</v>
      </c>
      <c r="G7" s="96">
        <v>1873</v>
      </c>
      <c r="H7" s="8">
        <f t="shared" si="0"/>
        <v>543788</v>
      </c>
    </row>
    <row r="8" spans="1:8" ht="24" thickBot="1">
      <c r="A8" s="5" t="s">
        <v>12</v>
      </c>
      <c r="B8" s="96">
        <v>466200</v>
      </c>
      <c r="C8" s="96">
        <v>13870</v>
      </c>
      <c r="D8" s="96">
        <v>5533</v>
      </c>
      <c r="E8" s="96">
        <v>1843</v>
      </c>
      <c r="F8" s="96">
        <v>60449</v>
      </c>
      <c r="G8" s="96">
        <v>1857</v>
      </c>
      <c r="H8" s="8">
        <f t="shared" si="0"/>
        <v>549752</v>
      </c>
    </row>
    <row r="9" spans="1:8" ht="24" thickBot="1">
      <c r="A9" s="5" t="s">
        <v>13</v>
      </c>
      <c r="B9" s="6">
        <v>473332</v>
      </c>
      <c r="C9" s="6">
        <v>14117</v>
      </c>
      <c r="D9" s="6">
        <v>5571</v>
      </c>
      <c r="E9" s="6">
        <v>1840</v>
      </c>
      <c r="F9" s="6">
        <v>61003</v>
      </c>
      <c r="G9" s="7">
        <v>1864</v>
      </c>
      <c r="H9" s="8">
        <f t="shared" si="0"/>
        <v>557727</v>
      </c>
    </row>
    <row r="11" spans="1:8" ht="18.75">
      <c r="A11" s="140" t="s">
        <v>17</v>
      </c>
      <c r="B11" s="140"/>
      <c r="C11" s="140"/>
      <c r="D11" s="140"/>
      <c r="E11" s="140"/>
      <c r="F11" s="140"/>
      <c r="G11" s="140"/>
      <c r="H11" s="140"/>
    </row>
    <row r="12" spans="1:8" ht="18.75">
      <c r="A12" s="140" t="s">
        <v>65</v>
      </c>
      <c r="B12" s="140"/>
      <c r="C12" s="140"/>
      <c r="D12" s="140"/>
      <c r="E12" s="140"/>
      <c r="F12" s="140"/>
      <c r="G12" s="140"/>
      <c r="H12" s="140"/>
    </row>
    <row r="13" spans="1:8" ht="57.75" customHeight="1">
      <c r="A13" s="137" t="s">
        <v>68</v>
      </c>
      <c r="B13" s="137"/>
      <c r="C13" s="137"/>
      <c r="D13" s="137"/>
      <c r="E13" s="137"/>
      <c r="F13" s="137"/>
      <c r="G13" s="137"/>
      <c r="H13" s="137"/>
    </row>
  </sheetData>
  <sheetProtection/>
  <mergeCells count="5">
    <mergeCell ref="A13:H13"/>
    <mergeCell ref="A1:E1"/>
    <mergeCell ref="G2:H2"/>
    <mergeCell ref="A11:H11"/>
    <mergeCell ref="A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rightToLeft="1" zoomScale="75" zoomScaleNormal="75" zoomScalePageLayoutView="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4" width="10.00390625" style="0" customWidth="1"/>
    <col min="5" max="5" width="28.140625" style="0" customWidth="1"/>
    <col min="6" max="6" width="12.00390625" style="0" customWidth="1"/>
    <col min="7" max="7" width="10.8515625" style="0" customWidth="1"/>
    <col min="9" max="9" width="9.28125" style="0" bestFit="1" customWidth="1"/>
  </cols>
  <sheetData>
    <row r="1" spans="1:8" ht="19.5">
      <c r="A1" s="138" t="s">
        <v>19</v>
      </c>
      <c r="B1" s="138"/>
      <c r="C1" s="138"/>
      <c r="D1" s="138"/>
      <c r="E1" s="45" t="s">
        <v>97</v>
      </c>
      <c r="F1" s="43" t="s">
        <v>20</v>
      </c>
      <c r="G1" s="32">
        <v>1389</v>
      </c>
      <c r="H1" s="43"/>
    </row>
    <row r="2" spans="1:8" ht="20.25" thickBot="1">
      <c r="A2" s="31"/>
      <c r="B2" s="31"/>
      <c r="C2" s="31"/>
      <c r="D2" s="31"/>
      <c r="E2" s="31"/>
      <c r="F2" s="31"/>
      <c r="G2" s="139" t="s">
        <v>18</v>
      </c>
      <c r="H2" s="139"/>
    </row>
    <row r="3" spans="1:8" ht="24" thickBot="1">
      <c r="A3" s="1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1" t="s">
        <v>7</v>
      </c>
    </row>
    <row r="4" spans="1:8" ht="23.25">
      <c r="A4" s="12" t="s">
        <v>8</v>
      </c>
      <c r="B4" s="96">
        <v>166814</v>
      </c>
      <c r="C4" s="96">
        <v>60223</v>
      </c>
      <c r="D4" s="96">
        <v>17370</v>
      </c>
      <c r="E4" s="96">
        <v>40732</v>
      </c>
      <c r="F4" s="96">
        <v>20794</v>
      </c>
      <c r="G4" s="96">
        <v>13267</v>
      </c>
      <c r="H4" s="14">
        <f aca="true" t="shared" si="0" ref="H4:H9">SUM(B4:G4)</f>
        <v>319200</v>
      </c>
    </row>
    <row r="5" spans="1:8" ht="23.25">
      <c r="A5" s="12" t="s">
        <v>9</v>
      </c>
      <c r="B5" s="125">
        <v>164612</v>
      </c>
      <c r="C5" s="125">
        <v>77051.9</v>
      </c>
      <c r="D5" s="125">
        <v>89981.9</v>
      </c>
      <c r="E5" s="125">
        <v>48809.899999999994</v>
      </c>
      <c r="F5" s="125">
        <v>22947.300000000003</v>
      </c>
      <c r="G5" s="125">
        <v>15485.400000000001</v>
      </c>
      <c r="H5" s="14">
        <f t="shared" si="0"/>
        <v>418888.39999999997</v>
      </c>
    </row>
    <row r="6" spans="1:8" ht="23.25">
      <c r="A6" s="12" t="s">
        <v>10</v>
      </c>
      <c r="B6" s="129">
        <v>217460</v>
      </c>
      <c r="C6" s="129">
        <v>90703.1</v>
      </c>
      <c r="D6" s="129">
        <v>96167.1</v>
      </c>
      <c r="E6" s="129">
        <v>48935.100000000006</v>
      </c>
      <c r="F6" s="129">
        <v>28338.699999999997</v>
      </c>
      <c r="G6" s="129">
        <v>17393.6</v>
      </c>
      <c r="H6" s="14">
        <f t="shared" si="0"/>
        <v>498997.5999999999</v>
      </c>
    </row>
    <row r="7" spans="1:8" ht="23.25">
      <c r="A7" s="12" t="s">
        <v>11</v>
      </c>
      <c r="B7" s="96">
        <v>195496.59999999998</v>
      </c>
      <c r="C7" s="96">
        <v>77414.20000000001</v>
      </c>
      <c r="D7" s="96">
        <v>42229.399999999994</v>
      </c>
      <c r="E7" s="96">
        <v>50031.399999999994</v>
      </c>
      <c r="F7" s="96">
        <v>29146</v>
      </c>
      <c r="G7" s="96">
        <v>2349.800000000003</v>
      </c>
      <c r="H7" s="14">
        <f t="shared" si="0"/>
        <v>396667.39999999997</v>
      </c>
    </row>
    <row r="8" spans="1:8" ht="23.25">
      <c r="A8" s="12" t="s">
        <v>12</v>
      </c>
      <c r="B8" s="13">
        <f>899628-744382.6</f>
        <v>155245.40000000002</v>
      </c>
      <c r="C8" s="13">
        <f>366605-305392.2</f>
        <v>61212.79999999999</v>
      </c>
      <c r="D8" s="13">
        <f>255558-245748.4</f>
        <v>9809.600000000006</v>
      </c>
      <c r="E8" s="13">
        <f>236565-188508.4</f>
        <v>48056.600000000006</v>
      </c>
      <c r="F8" s="13">
        <f>132780-101226</f>
        <v>31554</v>
      </c>
      <c r="G8" s="13">
        <f>63295-48495.8</f>
        <v>14799.199999999997</v>
      </c>
      <c r="H8" s="14">
        <f t="shared" si="0"/>
        <v>320677.60000000003</v>
      </c>
    </row>
    <row r="9" spans="1:8" ht="24" thickBot="1">
      <c r="A9" s="12" t="s">
        <v>13</v>
      </c>
      <c r="B9" s="13">
        <v>123614</v>
      </c>
      <c r="C9" s="13">
        <v>50635.71000000002</v>
      </c>
      <c r="D9" s="13">
        <v>12753</v>
      </c>
      <c r="E9" s="13">
        <v>41265</v>
      </c>
      <c r="F9" s="13">
        <v>22408</v>
      </c>
      <c r="G9" s="13">
        <v>23665</v>
      </c>
      <c r="H9" s="14">
        <f t="shared" si="0"/>
        <v>274340.71</v>
      </c>
    </row>
    <row r="10" spans="1:10" ht="24" thickBot="1">
      <c r="A10" s="5" t="s">
        <v>7</v>
      </c>
      <c r="B10" s="15">
        <f>SUM(B4:B9)</f>
        <v>1023242</v>
      </c>
      <c r="C10" s="15">
        <f aca="true" t="shared" si="1" ref="C10:H10">SUM(C4:C9)</f>
        <v>417240.71</v>
      </c>
      <c r="D10" s="15">
        <f t="shared" si="1"/>
        <v>268311</v>
      </c>
      <c r="E10" s="15">
        <f t="shared" si="1"/>
        <v>277830</v>
      </c>
      <c r="F10" s="15">
        <f t="shared" si="1"/>
        <v>155188</v>
      </c>
      <c r="G10" s="15">
        <f t="shared" si="1"/>
        <v>86960</v>
      </c>
      <c r="H10" s="15">
        <f t="shared" si="1"/>
        <v>2228771.71</v>
      </c>
      <c r="I10" s="212"/>
      <c r="J10" s="213"/>
    </row>
    <row r="11" spans="1:8" ht="22.5" customHeight="1">
      <c r="A11" s="141" t="s">
        <v>21</v>
      </c>
      <c r="B11" s="141"/>
      <c r="C11" s="141"/>
      <c r="D11" s="141"/>
      <c r="E11" s="141"/>
      <c r="F11" s="141"/>
      <c r="G11" s="141"/>
      <c r="H11" s="141"/>
    </row>
    <row r="12" spans="1:8" ht="18.75">
      <c r="A12" s="140" t="s">
        <v>66</v>
      </c>
      <c r="B12" s="140"/>
      <c r="C12" s="140"/>
      <c r="D12" s="140"/>
      <c r="E12" s="140"/>
      <c r="F12" s="140"/>
      <c r="G12" s="140"/>
      <c r="H12" s="140"/>
    </row>
    <row r="13" spans="1:8" ht="57.75" customHeight="1">
      <c r="A13" s="137" t="s">
        <v>69</v>
      </c>
      <c r="B13" s="137"/>
      <c r="C13" s="137"/>
      <c r="D13" s="137"/>
      <c r="E13" s="137"/>
      <c r="F13" s="137"/>
      <c r="G13" s="137"/>
      <c r="H13" s="137"/>
    </row>
  </sheetData>
  <sheetProtection/>
  <mergeCells count="5">
    <mergeCell ref="A13:H13"/>
    <mergeCell ref="A1:D1"/>
    <mergeCell ref="G2:H2"/>
    <mergeCell ref="A11:H11"/>
    <mergeCell ref="A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rightToLeft="1" zoomScalePageLayoutView="0" workbookViewId="0" topLeftCell="A13">
      <selection activeCell="B15" sqref="B15"/>
    </sheetView>
  </sheetViews>
  <sheetFormatPr defaultColWidth="9.140625" defaultRowHeight="12.75"/>
  <cols>
    <col min="1" max="1" width="19.140625" style="0" customWidth="1"/>
    <col min="2" max="2" width="28.140625" style="0" customWidth="1"/>
    <col min="3" max="3" width="31.28125" style="0" customWidth="1"/>
  </cols>
  <sheetData>
    <row r="1" spans="1:3" ht="19.5">
      <c r="A1" s="142" t="s">
        <v>40</v>
      </c>
      <c r="B1" s="142"/>
      <c r="C1" s="37" t="s">
        <v>97</v>
      </c>
    </row>
    <row r="2" spans="1:3" ht="20.25" thickBot="1">
      <c r="A2" s="31" t="s">
        <v>39</v>
      </c>
      <c r="B2" s="41">
        <v>1389</v>
      </c>
      <c r="C2" s="42" t="s">
        <v>22</v>
      </c>
    </row>
    <row r="3" spans="1:3" ht="24" thickBot="1">
      <c r="A3" s="10" t="s">
        <v>35</v>
      </c>
      <c r="B3" s="9" t="s">
        <v>36</v>
      </c>
      <c r="C3" s="11" t="s">
        <v>37</v>
      </c>
    </row>
    <row r="4" spans="1:3" ht="23.25">
      <c r="A4" s="12" t="s">
        <v>23</v>
      </c>
      <c r="B4" s="20">
        <v>431.8</v>
      </c>
      <c r="C4" s="20">
        <v>439.50000000000006</v>
      </c>
    </row>
    <row r="5" spans="1:3" ht="23.25">
      <c r="A5" s="17" t="s">
        <v>24</v>
      </c>
      <c r="B5" s="20">
        <v>473.6</v>
      </c>
      <c r="C5" s="20">
        <v>481.79999999999995</v>
      </c>
    </row>
    <row r="6" spans="1:3" ht="23.25">
      <c r="A6" s="17" t="s">
        <v>25</v>
      </c>
      <c r="B6" s="20">
        <v>543.1</v>
      </c>
      <c r="C6" s="20">
        <v>552.6</v>
      </c>
    </row>
    <row r="7" spans="1:3" ht="23.25">
      <c r="A7" s="17" t="s">
        <v>26</v>
      </c>
      <c r="B7" s="20">
        <v>569.1</v>
      </c>
      <c r="C7" s="20">
        <v>579.0999999999999</v>
      </c>
    </row>
    <row r="8" spans="1:3" ht="23.25">
      <c r="A8" s="17" t="s">
        <v>27</v>
      </c>
      <c r="B8" s="20">
        <v>573.6</v>
      </c>
      <c r="C8" s="20">
        <v>583.6</v>
      </c>
    </row>
    <row r="9" spans="1:3" ht="23.25">
      <c r="A9" s="18" t="s">
        <v>28</v>
      </c>
      <c r="B9" s="20">
        <v>563.6</v>
      </c>
      <c r="C9" s="20">
        <v>573.6</v>
      </c>
    </row>
    <row r="10" spans="1:3" ht="23.25">
      <c r="A10" s="18" t="s">
        <v>29</v>
      </c>
      <c r="B10" s="20">
        <v>488.4</v>
      </c>
      <c r="C10" s="20">
        <v>497.4</v>
      </c>
    </row>
    <row r="11" spans="1:3" ht="23.25">
      <c r="A11" s="18" t="s">
        <v>30</v>
      </c>
      <c r="B11" s="20">
        <v>430.3</v>
      </c>
      <c r="C11" s="20">
        <v>441.3</v>
      </c>
    </row>
    <row r="12" spans="1:3" ht="23.25">
      <c r="A12" s="18" t="s">
        <v>31</v>
      </c>
      <c r="B12" s="19">
        <v>430.3</v>
      </c>
      <c r="C12" s="20">
        <v>438.4</v>
      </c>
    </row>
    <row r="13" spans="1:3" ht="23.25">
      <c r="A13" s="18" t="s">
        <v>32</v>
      </c>
      <c r="B13" s="19">
        <v>388.5</v>
      </c>
      <c r="C13" s="20">
        <v>395.9</v>
      </c>
    </row>
    <row r="14" spans="1:3" ht="23.25">
      <c r="A14" s="18" t="s">
        <v>33</v>
      </c>
      <c r="B14" s="19">
        <v>354.8</v>
      </c>
      <c r="C14" s="20">
        <v>395.29999999999995</v>
      </c>
    </row>
    <row r="15" spans="1:3" ht="24" thickBot="1">
      <c r="A15" s="18" t="s">
        <v>34</v>
      </c>
      <c r="B15" s="19">
        <v>336</v>
      </c>
      <c r="C15" s="20">
        <v>391.79999999999995</v>
      </c>
    </row>
    <row r="16" spans="1:3" ht="24" thickBot="1">
      <c r="A16" s="5" t="s">
        <v>38</v>
      </c>
      <c r="B16" s="9">
        <f>MAX(B4:B15)</f>
        <v>573.6</v>
      </c>
      <c r="C16" s="9">
        <f>MAX(C4:C15)</f>
        <v>583.6</v>
      </c>
    </row>
    <row r="18" spans="1:3" ht="39" customHeight="1">
      <c r="A18" s="144" t="s">
        <v>42</v>
      </c>
      <c r="B18" s="143"/>
      <c r="C18" s="143"/>
    </row>
    <row r="19" spans="1:3" ht="42" customHeight="1">
      <c r="A19" s="143" t="s">
        <v>41</v>
      </c>
      <c r="B19" s="143"/>
      <c r="C19" s="143"/>
    </row>
    <row r="20" spans="1:3" ht="60.75" customHeight="1">
      <c r="A20" s="144" t="s">
        <v>43</v>
      </c>
      <c r="B20" s="143"/>
      <c r="C20" s="143"/>
    </row>
    <row r="21" spans="1:3" ht="43.5" customHeight="1">
      <c r="A21" s="143" t="s">
        <v>67</v>
      </c>
      <c r="B21" s="143"/>
      <c r="C21" s="143"/>
    </row>
  </sheetData>
  <sheetProtection password="C4F7" sheet="1"/>
  <mergeCells count="5">
    <mergeCell ref="A1:B1"/>
    <mergeCell ref="A21:C21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rightToLeft="1" zoomScalePageLayoutView="0" workbookViewId="0" topLeftCell="A4">
      <selection activeCell="I16" sqref="I16"/>
    </sheetView>
  </sheetViews>
  <sheetFormatPr defaultColWidth="9.140625" defaultRowHeight="12.75"/>
  <cols>
    <col min="1" max="1" width="12.7109375" style="0" customWidth="1"/>
    <col min="2" max="8" width="8.140625" style="0" customWidth="1"/>
    <col min="9" max="9" width="12.28125" style="0" customWidth="1"/>
    <col min="10" max="11" width="11.8515625" style="0" customWidth="1"/>
    <col min="16" max="16" width="10.8515625" style="0" customWidth="1"/>
  </cols>
  <sheetData>
    <row r="1" spans="1:19" ht="27.75" thickBot="1">
      <c r="A1" s="156" t="s">
        <v>99</v>
      </c>
      <c r="B1" s="156"/>
      <c r="C1" s="156"/>
      <c r="D1" s="156"/>
      <c r="E1" s="156"/>
      <c r="F1" s="156"/>
      <c r="G1" s="156"/>
      <c r="H1" s="83" t="s">
        <v>98</v>
      </c>
      <c r="I1" s="108" t="s">
        <v>101</v>
      </c>
      <c r="J1" s="40"/>
      <c r="K1" s="40"/>
      <c r="L1" s="156" t="s">
        <v>94</v>
      </c>
      <c r="M1" s="156"/>
      <c r="N1" s="156"/>
      <c r="O1" s="156"/>
      <c r="P1" s="156"/>
      <c r="Q1" s="156"/>
      <c r="R1" s="156"/>
      <c r="S1" s="90"/>
    </row>
    <row r="2" spans="1:19" ht="24" customHeight="1" thickBot="1">
      <c r="A2" s="150" t="s">
        <v>44</v>
      </c>
      <c r="B2" s="152" t="s">
        <v>45</v>
      </c>
      <c r="C2" s="153"/>
      <c r="D2" s="154"/>
      <c r="E2" s="152" t="s">
        <v>50</v>
      </c>
      <c r="F2" s="153"/>
      <c r="G2" s="155"/>
      <c r="H2" s="146" t="s">
        <v>48</v>
      </c>
      <c r="I2" s="147"/>
      <c r="J2" s="148" t="s">
        <v>51</v>
      </c>
      <c r="K2" s="89"/>
      <c r="L2" s="157" t="s">
        <v>44</v>
      </c>
      <c r="M2" s="160" t="s">
        <v>48</v>
      </c>
      <c r="N2" s="161"/>
      <c r="O2" s="161"/>
      <c r="P2" s="161"/>
      <c r="Q2" s="161"/>
      <c r="R2" s="162"/>
      <c r="S2" s="91"/>
    </row>
    <row r="3" spans="1:18" ht="43.5" customHeight="1" thickBot="1">
      <c r="A3" s="151"/>
      <c r="B3" s="116" t="s">
        <v>46</v>
      </c>
      <c r="C3" s="76" t="s">
        <v>47</v>
      </c>
      <c r="D3" s="76" t="s">
        <v>7</v>
      </c>
      <c r="E3" s="76" t="s">
        <v>46</v>
      </c>
      <c r="F3" s="76" t="s">
        <v>47</v>
      </c>
      <c r="G3" s="77" t="s">
        <v>7</v>
      </c>
      <c r="H3" s="92" t="s">
        <v>92</v>
      </c>
      <c r="I3" s="93" t="s">
        <v>93</v>
      </c>
      <c r="J3" s="149"/>
      <c r="K3" s="89"/>
      <c r="L3" s="158"/>
      <c r="M3" s="163" t="s">
        <v>49</v>
      </c>
      <c r="N3" s="164"/>
      <c r="O3" s="165"/>
      <c r="P3" s="166" t="s">
        <v>70</v>
      </c>
      <c r="Q3" s="166"/>
      <c r="R3" s="167"/>
    </row>
    <row r="4" spans="1:18" ht="30" customHeight="1" thickBot="1">
      <c r="A4" s="117" t="s">
        <v>23</v>
      </c>
      <c r="B4" s="4">
        <v>10277.7</v>
      </c>
      <c r="C4" s="4">
        <v>100.1</v>
      </c>
      <c r="D4" s="4">
        <f>+C4+B4</f>
        <v>10377.800000000001</v>
      </c>
      <c r="E4" s="4">
        <v>5529.4</v>
      </c>
      <c r="F4" s="4">
        <v>329.7</v>
      </c>
      <c r="G4" s="4">
        <f>+F4+E4</f>
        <v>5859.099999999999</v>
      </c>
      <c r="H4" s="4">
        <f>M5+N5</f>
        <v>12346</v>
      </c>
      <c r="I4" s="133">
        <f>+P5+Q5</f>
        <v>1585.221</v>
      </c>
      <c r="J4" s="4">
        <v>133683</v>
      </c>
      <c r="K4" s="89"/>
      <c r="L4" s="159"/>
      <c r="M4" s="78" t="s">
        <v>46</v>
      </c>
      <c r="N4" s="79" t="s">
        <v>71</v>
      </c>
      <c r="O4" s="80" t="s">
        <v>72</v>
      </c>
      <c r="P4" s="81" t="s">
        <v>46</v>
      </c>
      <c r="Q4" s="82" t="s">
        <v>47</v>
      </c>
      <c r="R4" s="88" t="s">
        <v>72</v>
      </c>
    </row>
    <row r="5" spans="1:18" ht="24" thickBot="1">
      <c r="A5" s="118" t="s">
        <v>24</v>
      </c>
      <c r="B5" s="8">
        <v>10284.4</v>
      </c>
      <c r="C5" s="8">
        <v>100.5</v>
      </c>
      <c r="D5" s="8">
        <f aca="true" t="shared" si="0" ref="D5:D15">+C5+B5</f>
        <v>10384.9</v>
      </c>
      <c r="E5" s="8">
        <v>5538.95</v>
      </c>
      <c r="F5" s="8">
        <v>331.4</v>
      </c>
      <c r="G5" s="132">
        <f>+F5+E5</f>
        <v>5870.349999999999</v>
      </c>
      <c r="H5" s="8">
        <f>+M6+N6</f>
        <v>12397</v>
      </c>
      <c r="I5" s="132">
        <f>+P6+Q6</f>
        <v>1588.606</v>
      </c>
      <c r="J5" s="120">
        <v>134180</v>
      </c>
      <c r="K5" s="54"/>
      <c r="L5" s="21" t="s">
        <v>23</v>
      </c>
      <c r="M5" s="97">
        <v>11946</v>
      </c>
      <c r="N5" s="97">
        <v>400</v>
      </c>
      <c r="O5" s="50">
        <f>+N5+M5</f>
        <v>12346</v>
      </c>
      <c r="P5" s="97">
        <v>1311.541</v>
      </c>
      <c r="Q5" s="97">
        <v>273.68</v>
      </c>
      <c r="R5" s="209">
        <f>+Q5+P5</f>
        <v>1585.221</v>
      </c>
    </row>
    <row r="6" spans="1:18" ht="24" thickBot="1">
      <c r="A6" s="117" t="s">
        <v>25</v>
      </c>
      <c r="B6" s="119">
        <v>10296.1</v>
      </c>
      <c r="C6" s="119">
        <v>101.4</v>
      </c>
      <c r="D6" s="119">
        <f t="shared" si="0"/>
        <v>10397.5</v>
      </c>
      <c r="E6" s="119">
        <v>5564.5</v>
      </c>
      <c r="F6" s="119">
        <v>332.7</v>
      </c>
      <c r="G6" s="119">
        <f aca="true" t="shared" si="1" ref="G6:G15">+F6+E6</f>
        <v>5897.2</v>
      </c>
      <c r="H6" s="119">
        <f aca="true" t="shared" si="2" ref="H6:H15">+M7+N7</f>
        <v>12466</v>
      </c>
      <c r="I6" s="131">
        <f aca="true" t="shared" si="3" ref="I6:I15">+P7+Q7</f>
        <v>1593.261</v>
      </c>
      <c r="J6" s="126">
        <v>111088</v>
      </c>
      <c r="K6" s="54"/>
      <c r="L6" s="22" t="s">
        <v>24</v>
      </c>
      <c r="M6" s="97">
        <v>11997</v>
      </c>
      <c r="N6" s="97">
        <v>400</v>
      </c>
      <c r="O6" s="51">
        <f aca="true" t="shared" si="4" ref="O6:O16">+N6+M6</f>
        <v>12397</v>
      </c>
      <c r="P6" s="97">
        <v>1314.926</v>
      </c>
      <c r="Q6" s="97">
        <v>273.68</v>
      </c>
      <c r="R6" s="204">
        <f>+Q6+P6</f>
        <v>1588.606</v>
      </c>
    </row>
    <row r="7" spans="1:18" ht="24" thickBot="1">
      <c r="A7" s="118" t="s">
        <v>26</v>
      </c>
      <c r="B7" s="128">
        <v>10309.5</v>
      </c>
      <c r="C7" s="128">
        <v>101.5</v>
      </c>
      <c r="D7" s="128">
        <f t="shared" si="0"/>
        <v>10411</v>
      </c>
      <c r="E7" s="128">
        <v>5564.3</v>
      </c>
      <c r="F7" s="128">
        <v>332.8</v>
      </c>
      <c r="G7" s="128">
        <f>+F7+E7</f>
        <v>5897.1</v>
      </c>
      <c r="H7" s="128">
        <f t="shared" si="2"/>
        <v>12527</v>
      </c>
      <c r="I7" s="134">
        <f t="shared" si="3"/>
        <v>1599.351</v>
      </c>
      <c r="J7" s="128">
        <v>110082</v>
      </c>
      <c r="K7" s="54"/>
      <c r="L7" s="22" t="s">
        <v>25</v>
      </c>
      <c r="M7" s="97">
        <v>12066</v>
      </c>
      <c r="N7" s="97">
        <v>400</v>
      </c>
      <c r="O7" s="51">
        <f t="shared" si="4"/>
        <v>12466</v>
      </c>
      <c r="P7" s="97">
        <v>1319.581</v>
      </c>
      <c r="Q7" s="97">
        <v>273.68</v>
      </c>
      <c r="R7" s="204">
        <f aca="true" t="shared" si="5" ref="R7:R16">+Q7+P7</f>
        <v>1593.261</v>
      </c>
    </row>
    <row r="8" spans="1:18" ht="24" thickBot="1">
      <c r="A8" s="117" t="s">
        <v>27</v>
      </c>
      <c r="B8" s="119">
        <v>10360.4</v>
      </c>
      <c r="C8" s="119">
        <v>101.6</v>
      </c>
      <c r="D8" s="119">
        <f t="shared" si="0"/>
        <v>10462</v>
      </c>
      <c r="E8" s="119">
        <v>5590.4</v>
      </c>
      <c r="F8" s="119">
        <v>333.1</v>
      </c>
      <c r="G8" s="119">
        <f t="shared" si="1"/>
        <v>5923.5</v>
      </c>
      <c r="H8" s="128">
        <f t="shared" si="2"/>
        <v>12608</v>
      </c>
      <c r="I8" s="134">
        <f t="shared" si="3"/>
        <v>1609.076</v>
      </c>
      <c r="J8" s="119">
        <v>102507</v>
      </c>
      <c r="K8" s="54"/>
      <c r="L8" s="22" t="s">
        <v>26</v>
      </c>
      <c r="M8" s="127">
        <v>12126</v>
      </c>
      <c r="N8" s="127">
        <v>401</v>
      </c>
      <c r="O8" s="51">
        <f t="shared" si="4"/>
        <v>12527</v>
      </c>
      <c r="P8" s="127">
        <v>1324.421</v>
      </c>
      <c r="Q8" s="127">
        <v>274.93</v>
      </c>
      <c r="R8" s="204">
        <f t="shared" si="5"/>
        <v>1599.351</v>
      </c>
    </row>
    <row r="9" spans="1:18" ht="24" thickBot="1">
      <c r="A9" s="118" t="s">
        <v>28</v>
      </c>
      <c r="B9" s="8">
        <v>10384.29</v>
      </c>
      <c r="C9" s="8">
        <v>100.8</v>
      </c>
      <c r="D9" s="8">
        <f t="shared" si="0"/>
        <v>10485.09</v>
      </c>
      <c r="E9" s="8">
        <v>5593.8</v>
      </c>
      <c r="F9" s="8">
        <v>334.3</v>
      </c>
      <c r="G9" s="8">
        <f t="shared" si="1"/>
        <v>5928.1</v>
      </c>
      <c r="H9" s="8">
        <f t="shared" si="2"/>
        <v>12675</v>
      </c>
      <c r="I9" s="132">
        <f t="shared" si="3"/>
        <v>1617.458</v>
      </c>
      <c r="J9" s="8">
        <v>101480</v>
      </c>
      <c r="K9" s="54"/>
      <c r="L9" s="22" t="s">
        <v>27</v>
      </c>
      <c r="M9" s="97">
        <v>12202</v>
      </c>
      <c r="N9" s="97">
        <v>406</v>
      </c>
      <c r="O9" s="51">
        <f t="shared" si="4"/>
        <v>12608</v>
      </c>
      <c r="P9" s="97">
        <v>1331.366</v>
      </c>
      <c r="Q9" s="97">
        <v>277.71</v>
      </c>
      <c r="R9" s="204">
        <f t="shared" si="5"/>
        <v>1609.076</v>
      </c>
    </row>
    <row r="10" spans="1:18" ht="24" thickBot="1">
      <c r="A10" s="117" t="s">
        <v>29</v>
      </c>
      <c r="B10" s="131">
        <f>3150.5+7244.972</f>
        <v>10395.472</v>
      </c>
      <c r="C10" s="131">
        <f>96.412+5.169</f>
        <v>101.581</v>
      </c>
      <c r="D10" s="119">
        <f t="shared" si="0"/>
        <v>10497.053</v>
      </c>
      <c r="E10" s="131">
        <f>2978.2+2625.558</f>
        <v>5603.758</v>
      </c>
      <c r="F10" s="131">
        <f>301.218+34.1452</f>
        <v>335.3632</v>
      </c>
      <c r="G10" s="131">
        <f t="shared" si="1"/>
        <v>5939.1212</v>
      </c>
      <c r="H10" s="119">
        <v>12734</v>
      </c>
      <c r="I10" s="131">
        <f t="shared" si="3"/>
        <v>1625.193</v>
      </c>
      <c r="J10" s="119">
        <v>99646</v>
      </c>
      <c r="K10" s="54"/>
      <c r="L10" s="23" t="s">
        <v>28</v>
      </c>
      <c r="M10" s="97">
        <v>12268</v>
      </c>
      <c r="N10" s="97">
        <v>407</v>
      </c>
      <c r="O10" s="51">
        <f t="shared" si="4"/>
        <v>12675</v>
      </c>
      <c r="P10" s="97">
        <v>1338.948</v>
      </c>
      <c r="Q10" s="97">
        <v>278.51</v>
      </c>
      <c r="R10" s="204">
        <f t="shared" si="5"/>
        <v>1617.458</v>
      </c>
    </row>
    <row r="11" spans="1:18" ht="24" thickBot="1">
      <c r="A11" s="118" t="s">
        <v>30</v>
      </c>
      <c r="B11" s="8">
        <v>10407.042000000001</v>
      </c>
      <c r="C11" s="8">
        <v>103.053</v>
      </c>
      <c r="D11" s="8">
        <f t="shared" si="0"/>
        <v>10510.095000000001</v>
      </c>
      <c r="E11" s="8">
        <v>5609.338</v>
      </c>
      <c r="F11" s="8">
        <v>336.2</v>
      </c>
      <c r="G11" s="8">
        <f t="shared" si="1"/>
        <v>5945.538</v>
      </c>
      <c r="H11" s="8">
        <v>12796</v>
      </c>
      <c r="I11" s="135">
        <f t="shared" si="3"/>
        <v>1632.998</v>
      </c>
      <c r="J11" s="8">
        <v>99049</v>
      </c>
      <c r="K11" s="54"/>
      <c r="L11" s="23" t="s">
        <v>29</v>
      </c>
      <c r="M11" s="97">
        <f>8034+1793+2499</f>
        <v>12326</v>
      </c>
      <c r="N11" s="97">
        <f>270+138</f>
        <v>408</v>
      </c>
      <c r="O11" s="51">
        <f t="shared" si="4"/>
        <v>12734</v>
      </c>
      <c r="P11" s="97">
        <f>613.465+477.83+254.888</f>
        <v>1346.183</v>
      </c>
      <c r="Q11" s="97">
        <f>191.16+87.85</f>
        <v>279.01</v>
      </c>
      <c r="R11" s="204">
        <f t="shared" si="5"/>
        <v>1625.193</v>
      </c>
    </row>
    <row r="12" spans="1:18" ht="24" thickBot="1">
      <c r="A12" s="117" t="s">
        <v>31</v>
      </c>
      <c r="B12" s="119">
        <v>10419.5</v>
      </c>
      <c r="C12" s="119">
        <v>103.25</v>
      </c>
      <c r="D12" s="119">
        <f t="shared" si="0"/>
        <v>10522.75</v>
      </c>
      <c r="E12" s="119">
        <v>5617.86</v>
      </c>
      <c r="F12" s="119">
        <v>336.5</v>
      </c>
      <c r="G12" s="119">
        <f t="shared" si="1"/>
        <v>5954.36</v>
      </c>
      <c r="H12" s="119">
        <f t="shared" si="2"/>
        <v>12844</v>
      </c>
      <c r="I12" s="131">
        <f t="shared" si="3"/>
        <v>1639.5030000000002</v>
      </c>
      <c r="J12" s="119">
        <v>128564</v>
      </c>
      <c r="K12" s="54"/>
      <c r="L12" s="23" t="s">
        <v>30</v>
      </c>
      <c r="M12" s="97">
        <f>8084+1800+2502</f>
        <v>12386</v>
      </c>
      <c r="N12" s="97">
        <f>272+138</f>
        <v>410</v>
      </c>
      <c r="O12" s="51">
        <f t="shared" si="4"/>
        <v>12796</v>
      </c>
      <c r="P12" s="98">
        <f>618.26+479.01+255.288</f>
        <v>1352.558</v>
      </c>
      <c r="Q12" s="98">
        <f>192.59+87.85</f>
        <v>280.44</v>
      </c>
      <c r="R12" s="204">
        <f t="shared" si="5"/>
        <v>1632.998</v>
      </c>
    </row>
    <row r="13" spans="1:18" ht="24" thickBot="1">
      <c r="A13" s="118" t="s">
        <v>32</v>
      </c>
      <c r="B13" s="8">
        <v>10438.8</v>
      </c>
      <c r="C13" s="8">
        <v>103.29</v>
      </c>
      <c r="D13" s="8">
        <f t="shared" si="0"/>
        <v>10542.09</v>
      </c>
      <c r="E13" s="8">
        <v>5636.3</v>
      </c>
      <c r="F13" s="8">
        <v>336.8</v>
      </c>
      <c r="G13" s="8">
        <f t="shared" si="1"/>
        <v>5973.1</v>
      </c>
      <c r="H13" s="8">
        <f t="shared" si="2"/>
        <v>12896</v>
      </c>
      <c r="I13" s="8">
        <f t="shared" si="3"/>
        <v>1644</v>
      </c>
      <c r="J13" s="8">
        <v>129040</v>
      </c>
      <c r="K13" s="54"/>
      <c r="L13" s="23" t="s">
        <v>31</v>
      </c>
      <c r="M13" s="97">
        <f>8125+1803+2503</f>
        <v>12431</v>
      </c>
      <c r="N13" s="97">
        <f>274+139</f>
        <v>413</v>
      </c>
      <c r="O13" s="51">
        <f t="shared" si="4"/>
        <v>12844</v>
      </c>
      <c r="P13" s="136">
        <f>(621490+480375+255438)/1000</f>
        <v>1357.303</v>
      </c>
      <c r="Q13" s="136">
        <f>(193720+88480)/1000</f>
        <v>282.2</v>
      </c>
      <c r="R13" s="204">
        <f t="shared" si="5"/>
        <v>1639.5030000000002</v>
      </c>
    </row>
    <row r="14" spans="1:18" ht="24" thickBot="1">
      <c r="A14" s="117" t="s">
        <v>33</v>
      </c>
      <c r="B14" s="119">
        <v>10454.256500000001</v>
      </c>
      <c r="C14" s="119">
        <v>105.35100000000001</v>
      </c>
      <c r="D14" s="119">
        <f t="shared" si="0"/>
        <v>10559.607500000002</v>
      </c>
      <c r="E14" s="119">
        <v>5668.758000000002</v>
      </c>
      <c r="F14" s="119">
        <v>340.61020000000013</v>
      </c>
      <c r="G14" s="131">
        <f t="shared" si="1"/>
        <v>6009.368200000002</v>
      </c>
      <c r="H14" s="119">
        <f t="shared" si="2"/>
        <v>12940</v>
      </c>
      <c r="I14" s="131">
        <f t="shared" si="3"/>
        <v>1651.383</v>
      </c>
      <c r="J14" s="119">
        <v>130300</v>
      </c>
      <c r="K14" s="54"/>
      <c r="L14" s="23" t="s">
        <v>32</v>
      </c>
      <c r="M14" s="97">
        <f>8159+1818+2505</f>
        <v>12482</v>
      </c>
      <c r="N14" s="97">
        <f>275+139</f>
        <v>414</v>
      </c>
      <c r="O14" s="51">
        <f t="shared" si="4"/>
        <v>12896</v>
      </c>
      <c r="P14" s="207">
        <f>624+482+256</f>
        <v>1362</v>
      </c>
      <c r="Q14" s="207">
        <f>194+88</f>
        <v>282</v>
      </c>
      <c r="R14" s="52">
        <f t="shared" si="5"/>
        <v>1644</v>
      </c>
    </row>
    <row r="15" spans="1:18" ht="24" thickBot="1">
      <c r="A15" s="118" t="s">
        <v>34</v>
      </c>
      <c r="B15" s="8">
        <v>10501.8485</v>
      </c>
      <c r="C15" s="8">
        <v>107.68600000000002</v>
      </c>
      <c r="D15" s="8">
        <f t="shared" si="0"/>
        <v>10609.5345</v>
      </c>
      <c r="E15" s="8">
        <v>5683.272000000001</v>
      </c>
      <c r="F15" s="8">
        <v>341.8412</v>
      </c>
      <c r="G15" s="132">
        <f t="shared" si="1"/>
        <v>6025.113200000001</v>
      </c>
      <c r="H15" s="8">
        <f t="shared" si="2"/>
        <v>13066</v>
      </c>
      <c r="I15" s="210">
        <f t="shared" si="3"/>
        <v>1664.868</v>
      </c>
      <c r="J15" s="8">
        <v>131192</v>
      </c>
      <c r="K15" s="54"/>
      <c r="L15" s="23" t="s">
        <v>33</v>
      </c>
      <c r="M15" s="97">
        <v>12524</v>
      </c>
      <c r="N15" s="97">
        <v>416</v>
      </c>
      <c r="O15" s="51">
        <f t="shared" si="4"/>
        <v>12940</v>
      </c>
      <c r="P15" s="206">
        <v>1366.453</v>
      </c>
      <c r="Q15" s="206">
        <v>284.93</v>
      </c>
      <c r="R15" s="205">
        <f t="shared" si="5"/>
        <v>1651.383</v>
      </c>
    </row>
    <row r="16" spans="11:18" ht="24" thickBot="1">
      <c r="K16" s="54"/>
      <c r="L16" s="24" t="s">
        <v>34</v>
      </c>
      <c r="M16" s="97">
        <v>12647</v>
      </c>
      <c r="N16" s="97">
        <v>419</v>
      </c>
      <c r="O16" s="53">
        <f t="shared" si="4"/>
        <v>13066</v>
      </c>
      <c r="P16" s="206">
        <v>1377.808</v>
      </c>
      <c r="Q16" s="206">
        <v>287.06</v>
      </c>
      <c r="R16" s="208">
        <f t="shared" si="5"/>
        <v>1664.868</v>
      </c>
    </row>
    <row r="17" spans="1:10" ht="43.5" customHeight="1">
      <c r="A17" s="145" t="s">
        <v>52</v>
      </c>
      <c r="B17" s="145"/>
      <c r="C17" s="145"/>
      <c r="D17" s="145"/>
      <c r="E17" s="145"/>
      <c r="F17" s="145"/>
      <c r="G17" s="145"/>
      <c r="H17" s="145"/>
      <c r="I17" s="145"/>
      <c r="J17" s="145"/>
    </row>
    <row r="18" ht="40.5" customHeight="1">
      <c r="K18" s="48"/>
    </row>
  </sheetData>
  <sheetProtection/>
  <mergeCells count="12">
    <mergeCell ref="A1:G1"/>
    <mergeCell ref="L2:L4"/>
    <mergeCell ref="L1:R1"/>
    <mergeCell ref="M2:R2"/>
    <mergeCell ref="M3:O3"/>
    <mergeCell ref="P3:R3"/>
    <mergeCell ref="A17:J17"/>
    <mergeCell ref="H2:I2"/>
    <mergeCell ref="J2:J3"/>
    <mergeCell ref="A2:A3"/>
    <mergeCell ref="B2:D2"/>
    <mergeCell ref="E2:G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26"/>
  <sheetViews>
    <sheetView rightToLeft="1" tabSelected="1" zoomScalePageLayoutView="0" workbookViewId="0" topLeftCell="J22">
      <selection activeCell="P30" sqref="P30"/>
    </sheetView>
  </sheetViews>
  <sheetFormatPr defaultColWidth="9.140625" defaultRowHeight="12.75"/>
  <cols>
    <col min="1" max="1" width="12.57421875" style="30" customWidth="1"/>
    <col min="2" max="2" width="10.28125" style="30" customWidth="1"/>
    <col min="3" max="3" width="12.140625" style="30" customWidth="1"/>
    <col min="4" max="4" width="28.140625" style="30" customWidth="1"/>
    <col min="5" max="5" width="22.7109375" style="30" customWidth="1"/>
    <col min="6" max="6" width="12.421875" style="30" customWidth="1"/>
    <col min="7" max="10" width="10.57421875" style="30" customWidth="1"/>
    <col min="11" max="11" width="14.00390625" style="30" customWidth="1"/>
    <col min="12" max="13" width="9.140625" style="30" customWidth="1"/>
    <col min="14" max="14" width="13.57421875" style="30" customWidth="1"/>
    <col min="15" max="15" width="16.7109375" style="30" customWidth="1"/>
    <col min="16" max="16" width="10.7109375" style="30" customWidth="1"/>
    <col min="17" max="19" width="9.140625" style="30" customWidth="1"/>
    <col min="20" max="20" width="12.57421875" style="30" customWidth="1"/>
    <col min="21" max="16384" width="9.140625" style="30" customWidth="1"/>
  </cols>
  <sheetData>
    <row r="1" spans="1:21" ht="18" thickBot="1">
      <c r="A1" s="168" t="s">
        <v>55</v>
      </c>
      <c r="B1" s="168"/>
      <c r="C1" s="168"/>
      <c r="D1" s="168"/>
      <c r="E1" s="34" t="s">
        <v>97</v>
      </c>
      <c r="F1" s="56" t="s">
        <v>39</v>
      </c>
      <c r="G1" s="34">
        <v>1389</v>
      </c>
      <c r="H1" s="32"/>
      <c r="I1" s="84" t="s">
        <v>87</v>
      </c>
      <c r="J1" s="84"/>
      <c r="K1" s="84"/>
      <c r="L1" s="84"/>
      <c r="M1" s="84"/>
      <c r="N1" s="84"/>
      <c r="O1" s="84"/>
      <c r="P1" s="84"/>
      <c r="Q1" s="84"/>
      <c r="R1" s="84"/>
      <c r="S1" s="34"/>
      <c r="T1" s="34"/>
      <c r="U1" s="34"/>
    </row>
    <row r="2" spans="1:22" ht="23.25" customHeight="1" thickBot="1">
      <c r="A2" s="176" t="s">
        <v>35</v>
      </c>
      <c r="B2" s="178" t="s">
        <v>53</v>
      </c>
      <c r="C2" s="178" t="s">
        <v>54</v>
      </c>
      <c r="D2" s="184" t="s">
        <v>56</v>
      </c>
      <c r="E2" s="184" t="s">
        <v>57</v>
      </c>
      <c r="F2" s="178" t="s">
        <v>48</v>
      </c>
      <c r="G2" s="179"/>
      <c r="H2" s="54"/>
      <c r="I2" s="84" t="s">
        <v>86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15"/>
    </row>
    <row r="3" spans="1:8" ht="55.5" customHeight="1" thickBot="1">
      <c r="A3" s="177"/>
      <c r="B3" s="180"/>
      <c r="C3" s="180"/>
      <c r="D3" s="185"/>
      <c r="E3" s="185"/>
      <c r="F3" s="58" t="s">
        <v>58</v>
      </c>
      <c r="G3" s="49" t="s">
        <v>49</v>
      </c>
      <c r="H3" s="54"/>
    </row>
    <row r="4" spans="1:27" ht="26.25" thickBot="1">
      <c r="A4" s="59" t="s">
        <v>23</v>
      </c>
      <c r="B4" s="99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54"/>
      <c r="I4" s="86"/>
      <c r="J4" s="47" t="s">
        <v>88</v>
      </c>
      <c r="K4" s="87" t="s">
        <v>103</v>
      </c>
      <c r="L4" s="87"/>
      <c r="M4" s="87"/>
      <c r="N4" s="87"/>
      <c r="O4" s="85"/>
      <c r="P4" s="85"/>
      <c r="Q4" s="87"/>
      <c r="R4" s="87"/>
      <c r="S4" s="87"/>
      <c r="T4" s="87"/>
      <c r="U4" s="85"/>
      <c r="V4" s="85"/>
      <c r="W4" s="60" t="s">
        <v>74</v>
      </c>
      <c r="AA4" s="57"/>
    </row>
    <row r="5" spans="1:23" ht="24" thickBot="1">
      <c r="A5" s="61" t="s">
        <v>24</v>
      </c>
      <c r="B5" s="99">
        <v>0</v>
      </c>
      <c r="C5" s="99">
        <v>0</v>
      </c>
      <c r="D5" s="99">
        <v>0</v>
      </c>
      <c r="E5" s="99">
        <v>0</v>
      </c>
      <c r="F5" s="99">
        <v>0</v>
      </c>
      <c r="G5" s="99">
        <v>0</v>
      </c>
      <c r="H5" s="54"/>
      <c r="I5" s="186" t="s">
        <v>91</v>
      </c>
      <c r="J5" s="181" t="s">
        <v>102</v>
      </c>
      <c r="K5" s="171" t="s">
        <v>81</v>
      </c>
      <c r="L5" s="181" t="s">
        <v>80</v>
      </c>
      <c r="M5" s="181" t="s">
        <v>79</v>
      </c>
      <c r="N5" s="171" t="s">
        <v>78</v>
      </c>
      <c r="O5" s="171" t="s">
        <v>73</v>
      </c>
      <c r="P5" s="171" t="s">
        <v>95</v>
      </c>
      <c r="Q5" s="181" t="s">
        <v>54</v>
      </c>
      <c r="R5" s="194" t="s">
        <v>89</v>
      </c>
      <c r="S5" s="195"/>
      <c r="T5" s="194" t="s">
        <v>77</v>
      </c>
      <c r="U5" s="195"/>
      <c r="V5" s="191" t="s">
        <v>75</v>
      </c>
      <c r="W5" s="181" t="s">
        <v>76</v>
      </c>
    </row>
    <row r="6" spans="1:23" ht="24.75" customHeight="1">
      <c r="A6" s="61" t="s">
        <v>25</v>
      </c>
      <c r="B6" s="99">
        <v>0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54"/>
      <c r="I6" s="187"/>
      <c r="J6" s="182"/>
      <c r="K6" s="172"/>
      <c r="L6" s="182"/>
      <c r="M6" s="182"/>
      <c r="N6" s="172"/>
      <c r="O6" s="172"/>
      <c r="P6" s="172"/>
      <c r="Q6" s="182"/>
      <c r="R6" s="63" t="s">
        <v>82</v>
      </c>
      <c r="S6" s="64" t="s">
        <v>83</v>
      </c>
      <c r="T6" s="62" t="s">
        <v>90</v>
      </c>
      <c r="U6" s="62" t="s">
        <v>49</v>
      </c>
      <c r="V6" s="192"/>
      <c r="W6" s="182"/>
    </row>
    <row r="7" spans="1:23" ht="24.75" customHeight="1" thickBot="1">
      <c r="A7" s="61" t="s">
        <v>26</v>
      </c>
      <c r="B7" s="99">
        <v>1</v>
      </c>
      <c r="C7" s="99">
        <v>27</v>
      </c>
      <c r="D7" s="99">
        <v>1.6</v>
      </c>
      <c r="E7" s="99">
        <v>0.4</v>
      </c>
      <c r="F7" s="99">
        <v>100</v>
      </c>
      <c r="G7" s="99">
        <v>1</v>
      </c>
      <c r="H7" s="54"/>
      <c r="I7" s="188"/>
      <c r="J7" s="183"/>
      <c r="K7" s="173"/>
      <c r="L7" s="183"/>
      <c r="M7" s="183"/>
      <c r="N7" s="173"/>
      <c r="O7" s="173"/>
      <c r="P7" s="173"/>
      <c r="Q7" s="183"/>
      <c r="R7" s="65" t="s">
        <v>85</v>
      </c>
      <c r="S7" s="66" t="s">
        <v>85</v>
      </c>
      <c r="T7" s="65" t="s">
        <v>84</v>
      </c>
      <c r="U7" s="65"/>
      <c r="V7" s="193"/>
      <c r="W7" s="183"/>
    </row>
    <row r="8" spans="1:23" ht="24.75" customHeight="1">
      <c r="A8" s="61" t="s">
        <v>27</v>
      </c>
      <c r="B8" s="10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54"/>
      <c r="I8" s="121" t="s">
        <v>72</v>
      </c>
      <c r="J8" s="122"/>
      <c r="K8" s="122"/>
      <c r="L8" s="122"/>
      <c r="M8" s="122"/>
      <c r="N8" s="122"/>
      <c r="O8" s="122"/>
      <c r="P8" s="123"/>
      <c r="Q8" s="130">
        <f>SUM(Q9:Q126)</f>
        <v>319</v>
      </c>
      <c r="R8" s="130">
        <f>SUM(R9:R126)</f>
        <v>8.113</v>
      </c>
      <c r="S8" s="130">
        <f>SUM(S9:S126)</f>
        <v>31.605999999999995</v>
      </c>
      <c r="T8" s="130">
        <f>SUM(T9:T126)</f>
        <v>1250</v>
      </c>
      <c r="U8" s="130">
        <f>SUM(U9:U126)</f>
        <v>23</v>
      </c>
      <c r="V8" s="75"/>
      <c r="W8" s="75"/>
    </row>
    <row r="9" spans="1:23" ht="24.75" customHeight="1">
      <c r="A9" s="67" t="s">
        <v>28</v>
      </c>
      <c r="B9" s="100">
        <v>3</v>
      </c>
      <c r="C9" s="100">
        <v>24</v>
      </c>
      <c r="D9" s="100">
        <v>2.386</v>
      </c>
      <c r="E9" s="100">
        <f>0.152+0.31+0.55</f>
        <v>1.012</v>
      </c>
      <c r="F9" s="100">
        <v>150</v>
      </c>
      <c r="G9" s="100">
        <v>3</v>
      </c>
      <c r="H9" s="54"/>
      <c r="I9" s="103">
        <v>1</v>
      </c>
      <c r="J9" s="104" t="s">
        <v>105</v>
      </c>
      <c r="K9" s="104" t="s">
        <v>106</v>
      </c>
      <c r="L9" s="104" t="s">
        <v>104</v>
      </c>
      <c r="M9" s="104" t="s">
        <v>104</v>
      </c>
      <c r="N9" s="104" t="s">
        <v>107</v>
      </c>
      <c r="O9" s="104" t="s">
        <v>108</v>
      </c>
      <c r="P9" s="104" t="s">
        <v>104</v>
      </c>
      <c r="Q9" s="104">
        <v>27</v>
      </c>
      <c r="R9" s="104">
        <v>0.4</v>
      </c>
      <c r="S9" s="104">
        <v>1.6</v>
      </c>
      <c r="T9" s="104">
        <v>100</v>
      </c>
      <c r="U9" s="104">
        <v>1</v>
      </c>
      <c r="V9" s="104">
        <v>2</v>
      </c>
      <c r="W9" s="104">
        <v>2</v>
      </c>
    </row>
    <row r="10" spans="1:23" ht="24.75" customHeight="1">
      <c r="A10" s="67" t="s">
        <v>29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54"/>
      <c r="I10" s="103">
        <v>2</v>
      </c>
      <c r="J10" s="104" t="s">
        <v>109</v>
      </c>
      <c r="K10" s="106" t="s">
        <v>110</v>
      </c>
      <c r="L10" s="104" t="s">
        <v>104</v>
      </c>
      <c r="M10" s="104" t="s">
        <v>104</v>
      </c>
      <c r="N10" s="104" t="s">
        <v>114</v>
      </c>
      <c r="O10" s="104" t="s">
        <v>112</v>
      </c>
      <c r="P10" s="104" t="s">
        <v>104</v>
      </c>
      <c r="Q10" s="106">
        <v>7</v>
      </c>
      <c r="R10" s="104">
        <v>0.152</v>
      </c>
      <c r="S10" s="104">
        <v>2.386</v>
      </c>
      <c r="T10" s="104">
        <v>50</v>
      </c>
      <c r="U10" s="104">
        <v>1</v>
      </c>
      <c r="V10" s="104">
        <v>4</v>
      </c>
      <c r="W10" s="104">
        <v>4</v>
      </c>
    </row>
    <row r="11" spans="1:23" ht="24.75" customHeight="1">
      <c r="A11" s="67" t="s">
        <v>30</v>
      </c>
      <c r="B11" s="100">
        <v>1</v>
      </c>
      <c r="C11" s="100">
        <v>10</v>
      </c>
      <c r="D11" s="100">
        <v>0.6</v>
      </c>
      <c r="E11" s="100">
        <v>0.22</v>
      </c>
      <c r="F11" s="100">
        <v>50</v>
      </c>
      <c r="G11" s="100">
        <v>1</v>
      </c>
      <c r="H11" s="54"/>
      <c r="I11" s="103">
        <v>3</v>
      </c>
      <c r="J11" s="104" t="s">
        <v>109</v>
      </c>
      <c r="K11" s="104" t="s">
        <v>110</v>
      </c>
      <c r="L11" s="104" t="s">
        <v>104</v>
      </c>
      <c r="M11" s="104" t="s">
        <v>104</v>
      </c>
      <c r="N11" s="104" t="s">
        <v>115</v>
      </c>
      <c r="O11" s="104" t="s">
        <v>111</v>
      </c>
      <c r="P11" s="104" t="s">
        <v>104</v>
      </c>
      <c r="Q11" s="104">
        <v>5</v>
      </c>
      <c r="R11" s="104">
        <v>0.31</v>
      </c>
      <c r="S11" s="104">
        <v>0</v>
      </c>
      <c r="T11" s="104">
        <v>50</v>
      </c>
      <c r="U11" s="104">
        <v>1</v>
      </c>
      <c r="V11" s="104">
        <v>2</v>
      </c>
      <c r="W11" s="104">
        <v>4</v>
      </c>
    </row>
    <row r="12" spans="1:23" ht="24.75" customHeight="1">
      <c r="A12" s="67" t="s">
        <v>31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54"/>
      <c r="I12" s="103">
        <v>4</v>
      </c>
      <c r="J12" s="104" t="s">
        <v>109</v>
      </c>
      <c r="K12" s="106" t="s">
        <v>110</v>
      </c>
      <c r="L12" s="104" t="s">
        <v>104</v>
      </c>
      <c r="M12" s="104" t="s">
        <v>104</v>
      </c>
      <c r="N12" s="104" t="s">
        <v>115</v>
      </c>
      <c r="O12" s="104" t="s">
        <v>113</v>
      </c>
      <c r="P12" s="104" t="s">
        <v>104</v>
      </c>
      <c r="Q12" s="106">
        <v>12</v>
      </c>
      <c r="R12" s="104">
        <v>0.55</v>
      </c>
      <c r="S12" s="104">
        <v>0</v>
      </c>
      <c r="T12" s="104">
        <v>50</v>
      </c>
      <c r="U12" s="104">
        <v>1</v>
      </c>
      <c r="V12" s="104">
        <v>2</v>
      </c>
      <c r="W12" s="104">
        <v>4</v>
      </c>
    </row>
    <row r="13" spans="1:23" ht="24.75" customHeight="1">
      <c r="A13" s="67" t="s">
        <v>32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54"/>
      <c r="I13" s="103">
        <v>5</v>
      </c>
      <c r="J13" s="104" t="s">
        <v>116</v>
      </c>
      <c r="K13" s="106" t="s">
        <v>117</v>
      </c>
      <c r="L13" s="105" t="s">
        <v>104</v>
      </c>
      <c r="M13" s="105" t="s">
        <v>104</v>
      </c>
      <c r="N13" s="106" t="s">
        <v>104</v>
      </c>
      <c r="O13" s="104" t="s">
        <v>118</v>
      </c>
      <c r="P13" s="106" t="s">
        <v>104</v>
      </c>
      <c r="Q13" s="106">
        <v>10</v>
      </c>
      <c r="R13" s="104">
        <v>0.22</v>
      </c>
      <c r="S13" s="104">
        <v>0.6</v>
      </c>
      <c r="T13" s="104">
        <v>50</v>
      </c>
      <c r="U13" s="104">
        <v>1</v>
      </c>
      <c r="V13" s="104">
        <v>2</v>
      </c>
      <c r="W13" s="104">
        <v>4</v>
      </c>
    </row>
    <row r="14" spans="1:23" ht="24.75" customHeight="1">
      <c r="A14" s="67" t="s">
        <v>33</v>
      </c>
      <c r="B14" s="35">
        <v>7</v>
      </c>
      <c r="C14" s="35">
        <v>78</v>
      </c>
      <c r="D14" s="35">
        <v>8.45</v>
      </c>
      <c r="E14" s="35">
        <v>3.4</v>
      </c>
      <c r="F14" s="35">
        <v>400</v>
      </c>
      <c r="G14" s="36">
        <v>7</v>
      </c>
      <c r="H14" s="54"/>
      <c r="I14" s="103">
        <v>6</v>
      </c>
      <c r="J14" s="211" t="s">
        <v>133</v>
      </c>
      <c r="K14" s="104" t="s">
        <v>119</v>
      </c>
      <c r="L14" s="105"/>
      <c r="M14" s="105"/>
      <c r="N14" s="104" t="s">
        <v>129</v>
      </c>
      <c r="O14" s="104" t="s">
        <v>122</v>
      </c>
      <c r="P14" s="104"/>
      <c r="Q14" s="104">
        <v>12</v>
      </c>
      <c r="R14" s="107">
        <v>0.05</v>
      </c>
      <c r="S14" s="107">
        <v>0.65</v>
      </c>
      <c r="T14" s="107">
        <v>25</v>
      </c>
      <c r="U14" s="107">
        <v>1</v>
      </c>
      <c r="V14" s="104">
        <v>4</v>
      </c>
      <c r="W14" s="104">
        <v>2</v>
      </c>
    </row>
    <row r="15" spans="1:23" ht="24.75" customHeight="1" thickBot="1">
      <c r="A15" s="68" t="s">
        <v>34</v>
      </c>
      <c r="B15" s="55">
        <v>15</v>
      </c>
      <c r="C15" s="55">
        <v>180</v>
      </c>
      <c r="D15" s="55">
        <v>18.57</v>
      </c>
      <c r="E15" s="55">
        <v>3.081</v>
      </c>
      <c r="F15" s="55"/>
      <c r="G15" s="49"/>
      <c r="H15" s="54"/>
      <c r="I15" s="103">
        <v>7</v>
      </c>
      <c r="J15" s="211" t="s">
        <v>133</v>
      </c>
      <c r="K15" s="104" t="s">
        <v>119</v>
      </c>
      <c r="L15" s="105"/>
      <c r="M15" s="105"/>
      <c r="N15" s="104" t="s">
        <v>130</v>
      </c>
      <c r="O15" s="104" t="s">
        <v>123</v>
      </c>
      <c r="P15" s="104"/>
      <c r="Q15" s="104">
        <v>20</v>
      </c>
      <c r="R15" s="104">
        <v>0.95</v>
      </c>
      <c r="S15" s="104">
        <v>0.45</v>
      </c>
      <c r="T15" s="104">
        <v>100</v>
      </c>
      <c r="U15" s="104">
        <v>1</v>
      </c>
      <c r="V15" s="104">
        <v>4</v>
      </c>
      <c r="W15" s="104">
        <v>2</v>
      </c>
    </row>
    <row r="16" spans="1:23" ht="24.75" customHeight="1" thickBot="1">
      <c r="A16" s="69" t="s">
        <v>7</v>
      </c>
      <c r="B16" s="73">
        <f aca="true" t="shared" si="0" ref="B16:G16">SUM(B4:B15)</f>
        <v>27</v>
      </c>
      <c r="C16" s="73">
        <f t="shared" si="0"/>
        <v>319</v>
      </c>
      <c r="D16" s="73">
        <f t="shared" si="0"/>
        <v>31.606</v>
      </c>
      <c r="E16" s="73">
        <f t="shared" si="0"/>
        <v>8.113</v>
      </c>
      <c r="F16" s="73">
        <f t="shared" si="0"/>
        <v>700</v>
      </c>
      <c r="G16" s="74">
        <f t="shared" si="0"/>
        <v>12</v>
      </c>
      <c r="H16" s="54"/>
      <c r="I16" s="103">
        <v>8</v>
      </c>
      <c r="J16" s="211" t="s">
        <v>133</v>
      </c>
      <c r="K16" s="104" t="s">
        <v>120</v>
      </c>
      <c r="L16" s="105"/>
      <c r="M16" s="105"/>
      <c r="N16" s="104" t="s">
        <v>131</v>
      </c>
      <c r="O16" s="104" t="s">
        <v>124</v>
      </c>
      <c r="P16" s="104"/>
      <c r="Q16" s="104">
        <v>7</v>
      </c>
      <c r="R16" s="107">
        <v>0.95</v>
      </c>
      <c r="S16" s="107">
        <v>0.25</v>
      </c>
      <c r="T16" s="107">
        <v>100</v>
      </c>
      <c r="U16" s="107">
        <v>1</v>
      </c>
      <c r="V16" s="104">
        <v>2</v>
      </c>
      <c r="W16" s="104">
        <v>2</v>
      </c>
    </row>
    <row r="17" spans="1:23" ht="24.75" customHeight="1">
      <c r="A17" s="70"/>
      <c r="B17" s="70"/>
      <c r="C17" s="70"/>
      <c r="D17" s="70"/>
      <c r="E17" s="70"/>
      <c r="F17" s="70"/>
      <c r="G17" s="70"/>
      <c r="H17" s="54"/>
      <c r="I17" s="103">
        <v>9</v>
      </c>
      <c r="J17" s="211" t="s">
        <v>133</v>
      </c>
      <c r="K17" s="104" t="s">
        <v>121</v>
      </c>
      <c r="L17" s="105"/>
      <c r="M17" s="105"/>
      <c r="N17" s="104" t="s">
        <v>130</v>
      </c>
      <c r="O17" s="104" t="s">
        <v>125</v>
      </c>
      <c r="P17" s="104"/>
      <c r="Q17" s="104">
        <v>12</v>
      </c>
      <c r="R17" s="107">
        <v>0.35</v>
      </c>
      <c r="S17" s="107">
        <v>1.8</v>
      </c>
      <c r="T17" s="107">
        <v>50</v>
      </c>
      <c r="U17" s="107">
        <v>1</v>
      </c>
      <c r="V17" s="104">
        <v>4</v>
      </c>
      <c r="W17" s="104">
        <v>2</v>
      </c>
    </row>
    <row r="18" spans="1:23" ht="27.75" customHeight="1">
      <c r="A18" s="169" t="s">
        <v>96</v>
      </c>
      <c r="B18" s="170"/>
      <c r="C18" s="170"/>
      <c r="D18" s="170"/>
      <c r="E18" s="170"/>
      <c r="F18" s="170"/>
      <c r="G18" s="170"/>
      <c r="H18" s="71"/>
      <c r="I18" s="103">
        <v>10</v>
      </c>
      <c r="J18" s="211" t="s">
        <v>133</v>
      </c>
      <c r="K18" s="104" t="s">
        <v>120</v>
      </c>
      <c r="L18" s="105"/>
      <c r="M18" s="105"/>
      <c r="N18" s="104" t="s">
        <v>131</v>
      </c>
      <c r="O18" s="104" t="s">
        <v>126</v>
      </c>
      <c r="P18" s="104"/>
      <c r="Q18" s="104">
        <v>6</v>
      </c>
      <c r="R18" s="107">
        <v>0.45</v>
      </c>
      <c r="S18" s="107">
        <v>0</v>
      </c>
      <c r="T18" s="107">
        <v>25</v>
      </c>
      <c r="U18" s="107">
        <v>1</v>
      </c>
      <c r="V18" s="104">
        <v>4</v>
      </c>
      <c r="W18" s="104">
        <v>2</v>
      </c>
    </row>
    <row r="19" spans="1:23" ht="24.75" customHeight="1">
      <c r="A19" s="174"/>
      <c r="B19" s="175"/>
      <c r="C19" s="175"/>
      <c r="D19" s="175"/>
      <c r="E19" s="175"/>
      <c r="F19" s="175"/>
      <c r="G19" s="175"/>
      <c r="H19" s="72"/>
      <c r="I19" s="103">
        <v>11</v>
      </c>
      <c r="J19" s="211" t="s">
        <v>133</v>
      </c>
      <c r="K19" s="104" t="s">
        <v>121</v>
      </c>
      <c r="L19" s="105"/>
      <c r="M19" s="105"/>
      <c r="N19" s="104" t="s">
        <v>132</v>
      </c>
      <c r="O19" s="104" t="s">
        <v>127</v>
      </c>
      <c r="P19" s="104"/>
      <c r="Q19" s="104">
        <v>11</v>
      </c>
      <c r="R19" s="104">
        <v>0.4</v>
      </c>
      <c r="S19" s="104">
        <v>2.5</v>
      </c>
      <c r="T19" s="107">
        <v>50</v>
      </c>
      <c r="U19" s="107">
        <v>1</v>
      </c>
      <c r="V19" s="104">
        <v>4</v>
      </c>
      <c r="W19" s="104">
        <v>2</v>
      </c>
    </row>
    <row r="20" spans="9:23" ht="24.75" customHeight="1">
      <c r="I20" s="103">
        <v>12</v>
      </c>
      <c r="J20" s="211" t="s">
        <v>133</v>
      </c>
      <c r="K20" s="104" t="s">
        <v>121</v>
      </c>
      <c r="L20" s="105"/>
      <c r="M20" s="105"/>
      <c r="N20" s="104" t="s">
        <v>130</v>
      </c>
      <c r="O20" s="104" t="s">
        <v>128</v>
      </c>
      <c r="P20" s="104"/>
      <c r="Q20" s="104">
        <v>10</v>
      </c>
      <c r="R20" s="104">
        <v>0.25</v>
      </c>
      <c r="S20" s="104">
        <v>2.8</v>
      </c>
      <c r="T20" s="107">
        <v>50</v>
      </c>
      <c r="U20" s="107">
        <v>1</v>
      </c>
      <c r="V20" s="104">
        <v>4</v>
      </c>
      <c r="W20" s="104">
        <v>2</v>
      </c>
    </row>
    <row r="21" spans="9:23" ht="24.75" customHeight="1">
      <c r="I21" s="103">
        <v>13</v>
      </c>
      <c r="J21" s="211" t="s">
        <v>134</v>
      </c>
      <c r="K21" s="104" t="s">
        <v>135</v>
      </c>
      <c r="L21" s="105"/>
      <c r="M21" s="105"/>
      <c r="N21" s="104" t="s">
        <v>155</v>
      </c>
      <c r="O21" s="104" t="s">
        <v>140</v>
      </c>
      <c r="P21" s="104"/>
      <c r="Q21" s="104">
        <v>10</v>
      </c>
      <c r="R21" s="104">
        <v>0.25</v>
      </c>
      <c r="S21" s="104">
        <v>4</v>
      </c>
      <c r="T21" s="107">
        <v>50</v>
      </c>
      <c r="U21" s="107">
        <v>1</v>
      </c>
      <c r="V21" s="104">
        <v>4</v>
      </c>
      <c r="W21" s="104">
        <v>4</v>
      </c>
    </row>
    <row r="22" spans="9:23" ht="24.75" customHeight="1">
      <c r="I22" s="103">
        <v>14</v>
      </c>
      <c r="J22" s="211" t="s">
        <v>134</v>
      </c>
      <c r="K22" s="104" t="s">
        <v>120</v>
      </c>
      <c r="L22" s="105"/>
      <c r="M22" s="105"/>
      <c r="N22" s="104" t="s">
        <v>131</v>
      </c>
      <c r="O22" s="104" t="s">
        <v>141</v>
      </c>
      <c r="P22" s="104"/>
      <c r="Q22" s="104">
        <v>6</v>
      </c>
      <c r="R22" s="104">
        <v>0.1</v>
      </c>
      <c r="S22" s="104">
        <v>0.15</v>
      </c>
      <c r="T22" s="107">
        <v>50</v>
      </c>
      <c r="U22" s="107">
        <v>1</v>
      </c>
      <c r="V22" s="104">
        <v>2</v>
      </c>
      <c r="W22" s="104">
        <v>2</v>
      </c>
    </row>
    <row r="23" spans="9:23" ht="21">
      <c r="I23" s="103">
        <v>15</v>
      </c>
      <c r="J23" s="211" t="s">
        <v>134</v>
      </c>
      <c r="K23" s="104" t="s">
        <v>136</v>
      </c>
      <c r="L23" s="105"/>
      <c r="M23" s="105"/>
      <c r="N23" s="104" t="s">
        <v>117</v>
      </c>
      <c r="O23" s="104" t="s">
        <v>142</v>
      </c>
      <c r="P23" s="104"/>
      <c r="Q23" s="104">
        <v>12</v>
      </c>
      <c r="R23" s="104">
        <v>0.35</v>
      </c>
      <c r="S23" s="104">
        <v>2.7</v>
      </c>
      <c r="T23" s="107">
        <v>25</v>
      </c>
      <c r="U23" s="107">
        <v>1</v>
      </c>
      <c r="V23" s="104">
        <v>4</v>
      </c>
      <c r="W23" s="104">
        <v>2</v>
      </c>
    </row>
    <row r="24" spans="9:23" ht="21">
      <c r="I24" s="103">
        <v>16</v>
      </c>
      <c r="J24" s="211" t="s">
        <v>134</v>
      </c>
      <c r="K24" s="104" t="s">
        <v>137</v>
      </c>
      <c r="L24" s="105"/>
      <c r="M24" s="105"/>
      <c r="N24" s="104" t="s">
        <v>156</v>
      </c>
      <c r="O24" s="104" t="s">
        <v>143</v>
      </c>
      <c r="P24" s="104"/>
      <c r="Q24" s="104">
        <v>9</v>
      </c>
      <c r="R24" s="104">
        <v>0.33</v>
      </c>
      <c r="S24" s="104">
        <v>2.5</v>
      </c>
      <c r="T24" s="107">
        <v>50</v>
      </c>
      <c r="U24" s="107">
        <v>1</v>
      </c>
      <c r="V24" s="104">
        <v>4</v>
      </c>
      <c r="W24" s="104">
        <v>2</v>
      </c>
    </row>
    <row r="25" spans="9:23" ht="21">
      <c r="I25" s="103">
        <v>17</v>
      </c>
      <c r="J25" s="211" t="s">
        <v>134</v>
      </c>
      <c r="K25" s="104" t="s">
        <v>136</v>
      </c>
      <c r="L25" s="105"/>
      <c r="M25" s="105"/>
      <c r="N25" s="104" t="s">
        <v>130</v>
      </c>
      <c r="O25" s="104" t="s">
        <v>144</v>
      </c>
      <c r="P25" s="104"/>
      <c r="Q25" s="104">
        <v>12</v>
      </c>
      <c r="R25" s="104">
        <v>0.4</v>
      </c>
      <c r="S25" s="104">
        <v>0</v>
      </c>
      <c r="T25" s="107">
        <v>50</v>
      </c>
      <c r="U25" s="107">
        <v>1</v>
      </c>
      <c r="V25" s="104">
        <v>4</v>
      </c>
      <c r="W25" s="104">
        <v>2</v>
      </c>
    </row>
    <row r="26" spans="9:23" ht="21">
      <c r="I26" s="103">
        <v>18</v>
      </c>
      <c r="J26" s="211" t="s">
        <v>134</v>
      </c>
      <c r="K26" s="104" t="s">
        <v>136</v>
      </c>
      <c r="L26" s="105"/>
      <c r="M26" s="105"/>
      <c r="N26" s="104" t="s">
        <v>130</v>
      </c>
      <c r="O26" s="104" t="s">
        <v>145</v>
      </c>
      <c r="P26" s="104"/>
      <c r="Q26" s="104">
        <v>25</v>
      </c>
      <c r="R26" s="104">
        <v>0.63</v>
      </c>
      <c r="S26" s="104">
        <v>3.9</v>
      </c>
      <c r="T26" s="107">
        <v>100</v>
      </c>
      <c r="U26" s="107">
        <v>1</v>
      </c>
      <c r="V26" s="104">
        <v>4</v>
      </c>
      <c r="W26" s="104">
        <v>2</v>
      </c>
    </row>
    <row r="27" spans="9:23" ht="21">
      <c r="I27" s="103">
        <v>19</v>
      </c>
      <c r="J27" s="211" t="s">
        <v>134</v>
      </c>
      <c r="K27" s="104" t="s">
        <v>136</v>
      </c>
      <c r="L27" s="105"/>
      <c r="M27" s="105"/>
      <c r="N27" s="104" t="s">
        <v>157</v>
      </c>
      <c r="O27" s="104" t="s">
        <v>146</v>
      </c>
      <c r="P27" s="104"/>
      <c r="Q27" s="104">
        <v>6</v>
      </c>
      <c r="R27" s="104">
        <v>0</v>
      </c>
      <c r="S27" s="104">
        <v>0.06</v>
      </c>
      <c r="T27" s="107">
        <v>50</v>
      </c>
      <c r="U27" s="107">
        <v>1</v>
      </c>
      <c r="V27" s="104">
        <v>4</v>
      </c>
      <c r="W27" s="104">
        <v>2</v>
      </c>
    </row>
    <row r="28" spans="9:23" ht="21">
      <c r="I28" s="103">
        <v>20</v>
      </c>
      <c r="J28" s="211" t="s">
        <v>134</v>
      </c>
      <c r="K28" s="104" t="s">
        <v>136</v>
      </c>
      <c r="L28" s="105"/>
      <c r="M28" s="105"/>
      <c r="N28" s="104" t="s">
        <v>158</v>
      </c>
      <c r="O28" s="104" t="s">
        <v>147</v>
      </c>
      <c r="P28" s="104"/>
      <c r="Q28" s="104">
        <v>7</v>
      </c>
      <c r="R28" s="104">
        <v>0.2</v>
      </c>
      <c r="S28" s="104">
        <v>1</v>
      </c>
      <c r="T28" s="107">
        <v>50</v>
      </c>
      <c r="U28" s="107">
        <v>1</v>
      </c>
      <c r="V28" s="104">
        <v>2</v>
      </c>
      <c r="W28" s="104">
        <v>2</v>
      </c>
    </row>
    <row r="29" spans="9:23" ht="21">
      <c r="I29" s="103">
        <v>21</v>
      </c>
      <c r="J29" s="211" t="s">
        <v>134</v>
      </c>
      <c r="K29" s="104" t="s">
        <v>110</v>
      </c>
      <c r="L29" s="105"/>
      <c r="M29" s="105"/>
      <c r="N29" s="104" t="s">
        <v>159</v>
      </c>
      <c r="O29" s="104" t="s">
        <v>148</v>
      </c>
      <c r="P29" s="104"/>
      <c r="Q29" s="104">
        <v>7</v>
      </c>
      <c r="R29" s="104">
        <v>0.28</v>
      </c>
      <c r="S29" s="104">
        <v>1.2</v>
      </c>
      <c r="T29" s="107">
        <v>50</v>
      </c>
      <c r="U29" s="107">
        <v>1</v>
      </c>
      <c r="V29" s="104">
        <v>4</v>
      </c>
      <c r="W29" s="104">
        <v>4</v>
      </c>
    </row>
    <row r="30" spans="9:23" ht="21">
      <c r="I30" s="103">
        <v>22</v>
      </c>
      <c r="J30" s="211" t="s">
        <v>134</v>
      </c>
      <c r="K30" s="104" t="s">
        <v>138</v>
      </c>
      <c r="L30" s="105"/>
      <c r="M30" s="105"/>
      <c r="N30" s="104" t="s">
        <v>130</v>
      </c>
      <c r="O30" s="104" t="s">
        <v>149</v>
      </c>
      <c r="P30" s="104"/>
      <c r="Q30" s="104">
        <v>9</v>
      </c>
      <c r="R30" s="104">
        <v>0.191</v>
      </c>
      <c r="S30" s="104">
        <v>3</v>
      </c>
      <c r="T30" s="107">
        <v>50</v>
      </c>
      <c r="U30" s="107">
        <v>1</v>
      </c>
      <c r="V30" s="104">
        <v>4</v>
      </c>
      <c r="W30" s="104">
        <v>4</v>
      </c>
    </row>
    <row r="31" spans="9:23" ht="23.25">
      <c r="I31" s="103">
        <v>23</v>
      </c>
      <c r="J31" s="211" t="s">
        <v>134</v>
      </c>
      <c r="K31" s="104" t="s">
        <v>121</v>
      </c>
      <c r="L31" s="111"/>
      <c r="M31" s="111"/>
      <c r="N31" s="223" t="s">
        <v>130</v>
      </c>
      <c r="O31" s="223" t="s">
        <v>150</v>
      </c>
      <c r="P31" s="110"/>
      <c r="Q31" s="104">
        <v>10</v>
      </c>
      <c r="R31" s="104">
        <v>0.35</v>
      </c>
      <c r="S31" s="104">
        <v>0.06</v>
      </c>
      <c r="T31" s="107">
        <v>25</v>
      </c>
      <c r="U31" s="107">
        <v>1</v>
      </c>
      <c r="V31" s="112">
        <v>2</v>
      </c>
      <c r="W31" s="104">
        <v>4</v>
      </c>
    </row>
    <row r="32" spans="9:23" ht="23.25">
      <c r="I32" s="103">
        <v>24</v>
      </c>
      <c r="J32" s="211" t="s">
        <v>134</v>
      </c>
      <c r="K32" s="104" t="s">
        <v>139</v>
      </c>
      <c r="L32" s="111"/>
      <c r="M32" s="111"/>
      <c r="N32" s="224" t="s">
        <v>160</v>
      </c>
      <c r="O32" s="224" t="s">
        <v>151</v>
      </c>
      <c r="P32" s="110"/>
      <c r="Q32" s="104">
        <v>15</v>
      </c>
      <c r="R32" s="214" t="s">
        <v>163</v>
      </c>
      <c r="S32" s="215"/>
      <c r="T32" s="215"/>
      <c r="U32" s="216"/>
      <c r="V32" s="112">
        <v>4</v>
      </c>
      <c r="W32" s="104">
        <v>2</v>
      </c>
    </row>
    <row r="33" spans="9:23" ht="23.25">
      <c r="I33" s="103">
        <v>25</v>
      </c>
      <c r="J33" s="211" t="s">
        <v>134</v>
      </c>
      <c r="K33" s="104" t="s">
        <v>110</v>
      </c>
      <c r="L33" s="111"/>
      <c r="M33" s="111"/>
      <c r="N33" s="224" t="s">
        <v>159</v>
      </c>
      <c r="O33" s="224" t="s">
        <v>152</v>
      </c>
      <c r="P33" s="110"/>
      <c r="Q33" s="104">
        <v>15</v>
      </c>
      <c r="R33" s="217"/>
      <c r="S33" s="218"/>
      <c r="T33" s="218"/>
      <c r="U33" s="219"/>
      <c r="V33" s="112">
        <v>4</v>
      </c>
      <c r="W33" s="104">
        <v>2</v>
      </c>
    </row>
    <row r="34" spans="9:23" ht="23.25">
      <c r="I34" s="103">
        <v>26</v>
      </c>
      <c r="J34" s="211" t="s">
        <v>134</v>
      </c>
      <c r="K34" s="104" t="s">
        <v>139</v>
      </c>
      <c r="L34" s="111"/>
      <c r="M34" s="111"/>
      <c r="N34" s="224" t="s">
        <v>161</v>
      </c>
      <c r="O34" s="224" t="s">
        <v>153</v>
      </c>
      <c r="P34" s="110"/>
      <c r="Q34" s="104">
        <v>17</v>
      </c>
      <c r="R34" s="217"/>
      <c r="S34" s="218"/>
      <c r="T34" s="218"/>
      <c r="U34" s="219"/>
      <c r="V34" s="112">
        <v>4</v>
      </c>
      <c r="W34" s="104">
        <v>2</v>
      </c>
    </row>
    <row r="35" spans="9:23" ht="23.25">
      <c r="I35" s="103">
        <v>27</v>
      </c>
      <c r="J35" s="211" t="s">
        <v>134</v>
      </c>
      <c r="K35" s="104" t="s">
        <v>137</v>
      </c>
      <c r="L35" s="111"/>
      <c r="M35" s="111"/>
      <c r="N35" s="224" t="s">
        <v>162</v>
      </c>
      <c r="O35" s="224" t="s">
        <v>154</v>
      </c>
      <c r="P35" s="110"/>
      <c r="Q35" s="104">
        <v>20</v>
      </c>
      <c r="R35" s="220"/>
      <c r="S35" s="221"/>
      <c r="T35" s="221"/>
      <c r="U35" s="222"/>
      <c r="V35" s="112">
        <v>4</v>
      </c>
      <c r="W35" s="104">
        <v>2</v>
      </c>
    </row>
    <row r="36" spans="9:23" ht="23.25">
      <c r="I36" s="103">
        <v>28</v>
      </c>
      <c r="J36" s="104"/>
      <c r="K36" s="104"/>
      <c r="L36" s="111"/>
      <c r="M36" s="111"/>
      <c r="N36" s="110"/>
      <c r="O36" s="114"/>
      <c r="P36" s="110"/>
      <c r="Q36" s="104"/>
      <c r="R36" s="104"/>
      <c r="S36" s="104"/>
      <c r="T36" s="107"/>
      <c r="U36" s="107"/>
      <c r="V36" s="112"/>
      <c r="W36" s="104"/>
    </row>
    <row r="37" spans="9:23" ht="23.25">
      <c r="I37" s="103">
        <v>29</v>
      </c>
      <c r="J37" s="104"/>
      <c r="K37" s="104"/>
      <c r="L37" s="111"/>
      <c r="M37" s="111"/>
      <c r="N37" s="110"/>
      <c r="O37" s="114"/>
      <c r="P37" s="110"/>
      <c r="Q37" s="104"/>
      <c r="R37" s="104"/>
      <c r="S37" s="104"/>
      <c r="T37" s="107"/>
      <c r="U37" s="107"/>
      <c r="V37" s="112"/>
      <c r="W37" s="104"/>
    </row>
    <row r="38" spans="9:23" ht="23.25">
      <c r="I38" s="103">
        <v>30</v>
      </c>
      <c r="J38" s="104"/>
      <c r="K38" s="104"/>
      <c r="L38" s="111"/>
      <c r="M38" s="111"/>
      <c r="N38" s="110"/>
      <c r="O38" s="114"/>
      <c r="P38" s="110"/>
      <c r="Q38" s="104"/>
      <c r="R38" s="104"/>
      <c r="S38" s="104"/>
      <c r="T38" s="107"/>
      <c r="U38" s="107"/>
      <c r="V38" s="112"/>
      <c r="W38" s="104"/>
    </row>
    <row r="39" spans="9:23" ht="23.25">
      <c r="I39" s="103">
        <v>31</v>
      </c>
      <c r="J39" s="104"/>
      <c r="K39" s="104"/>
      <c r="L39" s="111"/>
      <c r="M39" s="111"/>
      <c r="N39" s="110"/>
      <c r="O39" s="114"/>
      <c r="P39" s="110"/>
      <c r="Q39" s="104"/>
      <c r="R39" s="104"/>
      <c r="S39" s="104"/>
      <c r="T39" s="107"/>
      <c r="U39" s="107"/>
      <c r="V39" s="112"/>
      <c r="W39" s="104"/>
    </row>
    <row r="40" spans="9:23" ht="23.25">
      <c r="I40" s="103">
        <v>32</v>
      </c>
      <c r="J40" s="104"/>
      <c r="K40" s="104"/>
      <c r="L40" s="111"/>
      <c r="M40" s="111"/>
      <c r="N40" s="110"/>
      <c r="O40" s="114"/>
      <c r="P40" s="110"/>
      <c r="Q40" s="104"/>
      <c r="R40" s="104"/>
      <c r="S40" s="104"/>
      <c r="T40" s="107"/>
      <c r="U40" s="107"/>
      <c r="V40" s="112"/>
      <c r="W40" s="104"/>
    </row>
    <row r="41" spans="9:23" ht="23.25">
      <c r="I41" s="103">
        <v>33</v>
      </c>
      <c r="J41" s="104"/>
      <c r="K41" s="104"/>
      <c r="L41" s="111"/>
      <c r="M41" s="111"/>
      <c r="N41" s="110"/>
      <c r="O41" s="114"/>
      <c r="P41" s="110"/>
      <c r="Q41" s="104"/>
      <c r="R41" s="104"/>
      <c r="S41" s="104"/>
      <c r="T41" s="107"/>
      <c r="U41" s="107"/>
      <c r="V41" s="113"/>
      <c r="W41" s="104"/>
    </row>
    <row r="42" spans="9:23" ht="23.25">
      <c r="I42" s="103">
        <v>34</v>
      </c>
      <c r="J42" s="104"/>
      <c r="K42" s="104"/>
      <c r="L42" s="111"/>
      <c r="M42" s="111"/>
      <c r="N42" s="110"/>
      <c r="O42" s="114"/>
      <c r="P42" s="110"/>
      <c r="Q42" s="104"/>
      <c r="R42" s="104"/>
      <c r="S42" s="104"/>
      <c r="T42" s="107"/>
      <c r="U42" s="107"/>
      <c r="V42" s="112"/>
      <c r="W42" s="104"/>
    </row>
    <row r="43" spans="9:23" ht="23.25">
      <c r="I43" s="103">
        <v>35</v>
      </c>
      <c r="J43" s="104"/>
      <c r="K43" s="104"/>
      <c r="L43" s="111"/>
      <c r="M43" s="111"/>
      <c r="N43" s="110"/>
      <c r="O43" s="114"/>
      <c r="P43" s="110"/>
      <c r="Q43" s="104"/>
      <c r="R43" s="104"/>
      <c r="S43" s="104"/>
      <c r="T43" s="107"/>
      <c r="U43" s="107"/>
      <c r="V43" s="112"/>
      <c r="W43" s="104"/>
    </row>
    <row r="44" spans="9:23" ht="23.25">
      <c r="I44" s="103">
        <v>36</v>
      </c>
      <c r="J44" s="104"/>
      <c r="K44" s="104"/>
      <c r="L44" s="111"/>
      <c r="M44" s="111"/>
      <c r="N44" s="110"/>
      <c r="O44" s="114"/>
      <c r="P44" s="110"/>
      <c r="Q44" s="104"/>
      <c r="R44" s="104"/>
      <c r="S44" s="104"/>
      <c r="T44" s="107"/>
      <c r="U44" s="107"/>
      <c r="V44" s="112"/>
      <c r="W44" s="104"/>
    </row>
    <row r="45" spans="9:23" ht="17.25">
      <c r="I45" s="190" t="s">
        <v>100</v>
      </c>
      <c r="J45" s="190"/>
      <c r="K45" s="190"/>
      <c r="L45" s="190"/>
      <c r="M45" s="190"/>
      <c r="N45" s="95"/>
      <c r="O45" s="95"/>
      <c r="P45" s="95"/>
      <c r="Q45" s="95"/>
      <c r="R45" s="95"/>
      <c r="S45" s="95"/>
      <c r="T45" s="95"/>
      <c r="U45" s="95"/>
      <c r="V45" s="95"/>
      <c r="W45" s="95"/>
    </row>
    <row r="46" spans="9:23" ht="17.25">
      <c r="I46" s="189"/>
      <c r="J46" s="189"/>
      <c r="K46" s="189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9:23" ht="17.25">
      <c r="I47" s="109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9:23" ht="17.25">
      <c r="I48" s="109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</row>
    <row r="49" spans="9:23" ht="17.25">
      <c r="I49" s="109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</row>
    <row r="50" spans="9:23" ht="17.25">
      <c r="I50" s="109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</row>
    <row r="51" spans="9:23" ht="17.25">
      <c r="I51" s="109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9:23" ht="17.25">
      <c r="I52" s="109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9:23" ht="17.25">
      <c r="I53" s="109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9:23" ht="17.25">
      <c r="I54" s="109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9:23" ht="17.25">
      <c r="I55" s="109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9:23" ht="17.25">
      <c r="I56" s="109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9:23" ht="17.25">
      <c r="I57" s="109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9:23" ht="17.25">
      <c r="I58" s="109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9:23" ht="17.25">
      <c r="I59" s="109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9:23" ht="23.25">
      <c r="I60" s="94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9:23" ht="23.25">
      <c r="I61" s="94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9:23" ht="23.25">
      <c r="I62" s="94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9:23" ht="23.25">
      <c r="I63" s="94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9:23" ht="23.25">
      <c r="I64" s="94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9:23" ht="23.25">
      <c r="I65" s="94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9:23" ht="23.25">
      <c r="I66" s="94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9:23" ht="23.25">
      <c r="I67" s="94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9:23" ht="23.25">
      <c r="I68" s="94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9:23" ht="23.25">
      <c r="I69" s="94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9:23" ht="23.25">
      <c r="I70" s="94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9:23" ht="23.25">
      <c r="I71" s="94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9:23" ht="23.25">
      <c r="I72" s="94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9:23" ht="23.25">
      <c r="I73" s="94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9:23" ht="23.25">
      <c r="I74" s="94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9:23" ht="23.25">
      <c r="I75" s="94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9:23" ht="23.25">
      <c r="I76" s="94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9:23" ht="23.25">
      <c r="I77" s="94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9:23" ht="23.25">
      <c r="I78" s="94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9:23" ht="23.25">
      <c r="I79" s="94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9:23" ht="23.25">
      <c r="I80" s="94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9:23" ht="23.25">
      <c r="I81" s="94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9:23" ht="23.25">
      <c r="I82" s="94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9:23" ht="23.25">
      <c r="I83" s="94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9:23" ht="23.25">
      <c r="I84" s="94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9:23" ht="23.25">
      <c r="I85" s="94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9:23" ht="23.25">
      <c r="I86" s="94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9:23" ht="23.25">
      <c r="I87" s="94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9:23" ht="23.25">
      <c r="I88" s="94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9:23" ht="23.25">
      <c r="I89" s="94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9:23" ht="23.25">
      <c r="I90" s="94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9:23" ht="23.25">
      <c r="I91" s="94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9:23" ht="23.25">
      <c r="I92" s="94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9:23" ht="23.25">
      <c r="I93" s="94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9:23" ht="23.25">
      <c r="I94" s="94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9:23" ht="23.25">
      <c r="I95" s="94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9:23" ht="23.25">
      <c r="I96" s="94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9:23" ht="23.25">
      <c r="I97" s="94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9:23" ht="23.25">
      <c r="I98" s="94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9:23" ht="23.25">
      <c r="I99" s="94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9:23" ht="23.25">
      <c r="I100" s="94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9:23" ht="23.25">
      <c r="I101" s="94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9:23" ht="23.25">
      <c r="I102" s="94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9:23" ht="23.25">
      <c r="I103" s="94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9:23" ht="23.25">
      <c r="I104" s="94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9:23" ht="23.25">
      <c r="I105" s="94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9:23" ht="23.25">
      <c r="I106" s="94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9:23" ht="23.25">
      <c r="I107" s="94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9:23" ht="23.25">
      <c r="I108" s="94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9:23" ht="23.25">
      <c r="I109" s="94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9:23" ht="23.25">
      <c r="I110" s="94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9:23" ht="23.25">
      <c r="I111" s="94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9:23" ht="23.25">
      <c r="I112" s="94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9:23" ht="23.25">
      <c r="I113" s="94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9:23" ht="23.25">
      <c r="I114" s="94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9:23" ht="23.25">
      <c r="I115" s="94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9:23" ht="23.25">
      <c r="I116" s="94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9:23" ht="23.25">
      <c r="I117" s="94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9:23" ht="23.25">
      <c r="I118" s="94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9:23" ht="23.25">
      <c r="I119" s="94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9:23" ht="23.25">
      <c r="I120" s="94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9:23" ht="23.25">
      <c r="I121" s="94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9:23" ht="23.25">
      <c r="I122" s="94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9:23" ht="23.25">
      <c r="I123" s="94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9:23" ht="23.25">
      <c r="I124" s="94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9:23" ht="23.25">
      <c r="I125" s="94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9:23" ht="23.25">
      <c r="I126" s="94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</sheetData>
  <sheetProtection/>
  <mergeCells count="25">
    <mergeCell ref="I46:K46"/>
    <mergeCell ref="I45:M45"/>
    <mergeCell ref="V5:V7"/>
    <mergeCell ref="W5:W7"/>
    <mergeCell ref="T5:U5"/>
    <mergeCell ref="R5:S5"/>
    <mergeCell ref="R32:U35"/>
    <mergeCell ref="D2:D3"/>
    <mergeCell ref="E2:E3"/>
    <mergeCell ref="Q5:Q7"/>
    <mergeCell ref="I5:I7"/>
    <mergeCell ref="J5:J7"/>
    <mergeCell ref="K5:K7"/>
    <mergeCell ref="M5:M7"/>
    <mergeCell ref="P5:P7"/>
    <mergeCell ref="A1:D1"/>
    <mergeCell ref="A18:G18"/>
    <mergeCell ref="N5:N7"/>
    <mergeCell ref="O5:O7"/>
    <mergeCell ref="A19:G19"/>
    <mergeCell ref="A2:A3"/>
    <mergeCell ref="F2:G2"/>
    <mergeCell ref="B2:B3"/>
    <mergeCell ref="C2:C3"/>
    <mergeCell ref="L5:L7"/>
  </mergeCells>
  <printOptions/>
  <pageMargins left="0" right="0.87" top="0" bottom="0" header="0" footer="0"/>
  <pageSetup horizontalDpi="600" verticalDpi="600" orientation="landscape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rightToLeft="1" view="pageBreakPreview" zoomScale="87" zoomScaleSheetLayoutView="87" zoomScalePageLayoutView="0" workbookViewId="0" topLeftCell="A1">
      <selection activeCell="G6" sqref="G6"/>
    </sheetView>
  </sheetViews>
  <sheetFormatPr defaultColWidth="9.140625" defaultRowHeight="12.75"/>
  <cols>
    <col min="1" max="1" width="17.421875" style="0" customWidth="1"/>
    <col min="2" max="2" width="16.57421875" style="0" customWidth="1"/>
    <col min="3" max="3" width="37.8515625" style="0" customWidth="1"/>
    <col min="4" max="4" width="26.8515625" style="0" customWidth="1"/>
  </cols>
  <sheetData>
    <row r="1" spans="1:4" ht="19.5" customHeight="1">
      <c r="A1" s="203" t="s">
        <v>61</v>
      </c>
      <c r="B1" s="203"/>
      <c r="C1" s="203"/>
      <c r="D1" s="33" t="s">
        <v>98</v>
      </c>
    </row>
    <row r="2" spans="1:4" ht="20.25" thickBot="1">
      <c r="A2" s="26"/>
      <c r="B2" s="27"/>
      <c r="C2" s="38" t="s">
        <v>39</v>
      </c>
      <c r="D2" s="39">
        <v>1389</v>
      </c>
    </row>
    <row r="3" spans="1:4" ht="42.75" customHeight="1" thickBot="1">
      <c r="A3" s="10" t="s">
        <v>35</v>
      </c>
      <c r="B3" s="28" t="s">
        <v>59</v>
      </c>
      <c r="C3" s="28" t="s">
        <v>60</v>
      </c>
      <c r="D3" s="29" t="s">
        <v>62</v>
      </c>
    </row>
    <row r="4" spans="1:4" ht="23.25">
      <c r="A4" s="12" t="s">
        <v>23</v>
      </c>
      <c r="B4" s="102">
        <v>4331</v>
      </c>
      <c r="C4" s="102"/>
      <c r="D4" s="102">
        <v>5359</v>
      </c>
    </row>
    <row r="5" spans="1:4" ht="23.25">
      <c r="A5" s="17" t="s">
        <v>24</v>
      </c>
      <c r="B5" s="100">
        <v>4378</v>
      </c>
      <c r="C5" s="100"/>
      <c r="D5" s="100">
        <v>12009</v>
      </c>
    </row>
    <row r="6" spans="1:4" ht="23.25">
      <c r="A6" s="17" t="s">
        <v>25</v>
      </c>
      <c r="B6" s="101">
        <v>4473</v>
      </c>
      <c r="C6" s="100"/>
      <c r="D6" s="100">
        <v>49927</v>
      </c>
    </row>
    <row r="7" spans="1:4" ht="23.25">
      <c r="A7" s="17" t="s">
        <v>26</v>
      </c>
      <c r="B7" s="101">
        <v>4541</v>
      </c>
      <c r="C7" s="100"/>
      <c r="D7" s="100">
        <v>40055</v>
      </c>
    </row>
    <row r="8" spans="1:4" ht="23.25">
      <c r="A8" s="17" t="s">
        <v>27</v>
      </c>
      <c r="B8" s="101">
        <v>4576</v>
      </c>
      <c r="C8" s="100"/>
      <c r="D8" s="100">
        <v>49700</v>
      </c>
    </row>
    <row r="9" spans="1:4" ht="23.25">
      <c r="A9" s="18" t="s">
        <v>28</v>
      </c>
      <c r="B9" s="101">
        <v>4614</v>
      </c>
      <c r="C9" s="100"/>
      <c r="D9" s="100">
        <v>46469</v>
      </c>
    </row>
    <row r="10" spans="1:4" ht="23.25">
      <c r="A10" s="18" t="s">
        <v>29</v>
      </c>
      <c r="B10" s="101">
        <v>4672</v>
      </c>
      <c r="C10" s="100"/>
      <c r="D10" s="100">
        <v>33107</v>
      </c>
    </row>
    <row r="11" spans="1:4" ht="23.25">
      <c r="A11" s="18" t="s">
        <v>30</v>
      </c>
      <c r="B11" s="101">
        <v>4712</v>
      </c>
      <c r="C11" s="100"/>
      <c r="D11" s="100">
        <v>12122.4</v>
      </c>
    </row>
    <row r="12" spans="1:4" ht="23.25">
      <c r="A12" s="18" t="s">
        <v>31</v>
      </c>
      <c r="B12" s="101">
        <v>4761</v>
      </c>
      <c r="C12" s="100"/>
      <c r="D12" s="100">
        <v>250972</v>
      </c>
    </row>
    <row r="13" spans="1:4" ht="23.25">
      <c r="A13" s="18" t="s">
        <v>32</v>
      </c>
      <c r="B13" s="13">
        <v>5533</v>
      </c>
      <c r="C13" s="13"/>
      <c r="D13" s="16">
        <v>255558</v>
      </c>
    </row>
    <row r="14" spans="1:4" ht="23.25">
      <c r="A14" s="18" t="s">
        <v>33</v>
      </c>
      <c r="B14" s="13"/>
      <c r="C14" s="13"/>
      <c r="D14" s="16"/>
    </row>
    <row r="15" spans="1:4" ht="24" thickBot="1">
      <c r="A15" s="18" t="s">
        <v>34</v>
      </c>
      <c r="B15" s="13"/>
      <c r="C15" s="13"/>
      <c r="D15" s="16"/>
    </row>
    <row r="16" spans="1:4" ht="24" thickBot="1">
      <c r="A16" s="196" t="s">
        <v>7</v>
      </c>
      <c r="B16" s="197"/>
      <c r="C16" s="198"/>
      <c r="D16" s="11">
        <f>SUM(D4:D15)</f>
        <v>755278.4</v>
      </c>
    </row>
    <row r="17" spans="1:4" ht="23.25">
      <c r="A17" s="25"/>
      <c r="B17" s="25"/>
      <c r="C17" s="25"/>
      <c r="D17" s="25"/>
    </row>
    <row r="18" spans="1:4" ht="23.25">
      <c r="A18" s="199" t="s">
        <v>63</v>
      </c>
      <c r="B18" s="200"/>
      <c r="C18" s="200"/>
      <c r="D18" s="200"/>
    </row>
    <row r="19" spans="1:4" ht="23.25">
      <c r="A19" s="201" t="s">
        <v>64</v>
      </c>
      <c r="B19" s="202"/>
      <c r="C19" s="202"/>
      <c r="D19" s="202"/>
    </row>
  </sheetData>
  <sheetProtection password="C4F7" sheet="1"/>
  <mergeCells count="4">
    <mergeCell ref="A16:C16"/>
    <mergeCell ref="A18:D18"/>
    <mergeCell ref="A19:D19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TAVANIR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bejeh</dc:creator>
  <cp:keywords/>
  <dc:description/>
  <cp:lastModifiedBy>BAGHERI</cp:lastModifiedBy>
  <cp:lastPrinted>2010-12-13T10:09:17Z</cp:lastPrinted>
  <dcterms:created xsi:type="dcterms:W3CDTF">2009-01-28T07:15:21Z</dcterms:created>
  <dcterms:modified xsi:type="dcterms:W3CDTF">2012-05-02T10:44:11Z</dcterms:modified>
  <cp:category/>
  <cp:version/>
  <cp:contentType/>
  <cp:contentStatus/>
</cp:coreProperties>
</file>